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srv-fils4\Gruppe\regnskab\NY FOA Økonomi\Teams\Rapport &amp; Analyse\Specialopgaver\Sønderborg\"/>
    </mc:Choice>
  </mc:AlternateContent>
  <xr:revisionPtr revIDLastSave="0" documentId="13_ncr:1_{4B41579F-CB94-42BC-BA21-4E256F6C6598}" xr6:coauthVersionLast="47" xr6:coauthVersionMax="47" xr10:uidLastSave="{00000000-0000-0000-0000-000000000000}"/>
  <bookViews>
    <workbookView xWindow="28680" yWindow="-120" windowWidth="29040" windowHeight="16440" xr2:uid="{16F34672-C15E-4F4B-B5A2-151BEFB69968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33" i="1" l="1"/>
  <c r="K74" i="1"/>
  <c r="R74" i="1"/>
  <c r="Q74" i="1"/>
  <c r="P74" i="1"/>
  <c r="O74" i="1"/>
  <c r="N74" i="1"/>
  <c r="M74" i="1"/>
  <c r="L74" i="1"/>
  <c r="J74" i="1"/>
  <c r="J35" i="1"/>
  <c r="J19" i="1"/>
  <c r="K102" i="1" l="1"/>
  <c r="L102" i="1" s="1"/>
  <c r="M102" i="1" s="1"/>
  <c r="N102" i="1" s="1"/>
  <c r="O102" i="1" s="1"/>
  <c r="P102" i="1" s="1"/>
  <c r="Q102" i="1" s="1"/>
  <c r="R102" i="1" s="1"/>
  <c r="I20" i="1" l="1"/>
  <c r="J27" i="1"/>
  <c r="K27" i="1" s="1"/>
  <c r="L27" i="1" s="1"/>
  <c r="M27" i="1" s="1"/>
  <c r="N27" i="1" s="1"/>
  <c r="O27" i="1" s="1"/>
  <c r="P27" i="1" s="1"/>
  <c r="Q27" i="1" s="1"/>
  <c r="R27" i="1" s="1"/>
  <c r="I9" i="1"/>
  <c r="J9" i="1" s="1"/>
  <c r="K9" i="1" s="1"/>
  <c r="L9" i="1" s="1"/>
  <c r="M9" i="1" s="1"/>
  <c r="N9" i="1" s="1"/>
  <c r="O9" i="1" s="1"/>
  <c r="P9" i="1" s="1"/>
  <c r="Q9" i="1" s="1"/>
  <c r="R9" i="1" s="1"/>
  <c r="M70" i="1"/>
  <c r="N70" i="1" s="1"/>
  <c r="O70" i="1" s="1"/>
  <c r="P70" i="1" s="1"/>
  <c r="Q70" i="1" s="1"/>
  <c r="R70" i="1" s="1"/>
  <c r="K70" i="1"/>
  <c r="J127" i="1"/>
  <c r="K127" i="1" s="1"/>
  <c r="L127" i="1" s="1"/>
  <c r="M127" i="1" s="1"/>
  <c r="N127" i="1" s="1"/>
  <c r="O127" i="1" s="1"/>
  <c r="P127" i="1" s="1"/>
  <c r="Q127" i="1" s="1"/>
  <c r="R127" i="1" s="1"/>
  <c r="J126" i="1"/>
  <c r="K126" i="1" s="1"/>
  <c r="L126" i="1" s="1"/>
  <c r="M126" i="1" s="1"/>
  <c r="N126" i="1" s="1"/>
  <c r="O126" i="1" s="1"/>
  <c r="P126" i="1" s="1"/>
  <c r="Q126" i="1" s="1"/>
  <c r="R126" i="1" s="1"/>
  <c r="J124" i="1"/>
  <c r="K124" i="1" s="1"/>
  <c r="L124" i="1" s="1"/>
  <c r="M124" i="1" s="1"/>
  <c r="N124" i="1" s="1"/>
  <c r="O124" i="1" s="1"/>
  <c r="P124" i="1" s="1"/>
  <c r="Q124" i="1" s="1"/>
  <c r="R124" i="1" s="1"/>
  <c r="J123" i="1"/>
  <c r="K123" i="1" s="1"/>
  <c r="L123" i="1" s="1"/>
  <c r="M123" i="1" s="1"/>
  <c r="N123" i="1" s="1"/>
  <c r="O123" i="1" s="1"/>
  <c r="P123" i="1" s="1"/>
  <c r="Q123" i="1" s="1"/>
  <c r="R123" i="1" s="1"/>
  <c r="J122" i="1"/>
  <c r="K122" i="1" s="1"/>
  <c r="L122" i="1" s="1"/>
  <c r="M122" i="1" s="1"/>
  <c r="N122" i="1" s="1"/>
  <c r="O122" i="1" s="1"/>
  <c r="P122" i="1" s="1"/>
  <c r="Q122" i="1" s="1"/>
  <c r="R122" i="1" s="1"/>
  <c r="J121" i="1"/>
  <c r="K121" i="1" s="1"/>
  <c r="L121" i="1" s="1"/>
  <c r="M121" i="1" s="1"/>
  <c r="N121" i="1" s="1"/>
  <c r="O121" i="1" s="1"/>
  <c r="P121" i="1" s="1"/>
  <c r="Q121" i="1" s="1"/>
  <c r="R121" i="1" s="1"/>
  <c r="J120" i="1"/>
  <c r="K120" i="1" s="1"/>
  <c r="L120" i="1" s="1"/>
  <c r="M120" i="1" s="1"/>
  <c r="N120" i="1" s="1"/>
  <c r="O120" i="1" s="1"/>
  <c r="P120" i="1" s="1"/>
  <c r="Q120" i="1" s="1"/>
  <c r="R120" i="1" s="1"/>
  <c r="J119" i="1"/>
  <c r="K119" i="1" s="1"/>
  <c r="L119" i="1" s="1"/>
  <c r="M119" i="1" s="1"/>
  <c r="N119" i="1" s="1"/>
  <c r="O119" i="1" s="1"/>
  <c r="P119" i="1" s="1"/>
  <c r="Q119" i="1" s="1"/>
  <c r="R119" i="1" s="1"/>
  <c r="J118" i="1"/>
  <c r="K118" i="1" s="1"/>
  <c r="L118" i="1" s="1"/>
  <c r="M118" i="1" s="1"/>
  <c r="N118" i="1" s="1"/>
  <c r="O118" i="1" s="1"/>
  <c r="P118" i="1" s="1"/>
  <c r="Q118" i="1" s="1"/>
  <c r="R118" i="1" s="1"/>
  <c r="J117" i="1"/>
  <c r="K117" i="1" s="1"/>
  <c r="L117" i="1" s="1"/>
  <c r="M117" i="1" s="1"/>
  <c r="N117" i="1" s="1"/>
  <c r="O117" i="1" s="1"/>
  <c r="P117" i="1" s="1"/>
  <c r="Q117" i="1" s="1"/>
  <c r="R117" i="1" s="1"/>
  <c r="J116" i="1"/>
  <c r="K116" i="1" s="1"/>
  <c r="L116" i="1" s="1"/>
  <c r="M116" i="1" s="1"/>
  <c r="N116" i="1" s="1"/>
  <c r="O116" i="1" s="1"/>
  <c r="P116" i="1" s="1"/>
  <c r="Q116" i="1" s="1"/>
  <c r="R116" i="1" s="1"/>
  <c r="J115" i="1"/>
  <c r="K115" i="1" s="1"/>
  <c r="L115" i="1" s="1"/>
  <c r="M115" i="1" s="1"/>
  <c r="N115" i="1" s="1"/>
  <c r="O115" i="1" s="1"/>
  <c r="P115" i="1" s="1"/>
  <c r="Q115" i="1" s="1"/>
  <c r="R115" i="1" s="1"/>
  <c r="J110" i="1"/>
  <c r="K110" i="1" s="1"/>
  <c r="L110" i="1" s="1"/>
  <c r="M110" i="1" s="1"/>
  <c r="N110" i="1" s="1"/>
  <c r="O110" i="1" s="1"/>
  <c r="P110" i="1" s="1"/>
  <c r="Q110" i="1" s="1"/>
  <c r="R110" i="1" s="1"/>
  <c r="J109" i="1"/>
  <c r="K109" i="1" s="1"/>
  <c r="L109" i="1" s="1"/>
  <c r="M109" i="1" s="1"/>
  <c r="N109" i="1" s="1"/>
  <c r="O109" i="1" s="1"/>
  <c r="P109" i="1" s="1"/>
  <c r="Q109" i="1" s="1"/>
  <c r="R109" i="1" s="1"/>
  <c r="J108" i="1"/>
  <c r="K108" i="1" s="1"/>
  <c r="L108" i="1" s="1"/>
  <c r="M108" i="1" s="1"/>
  <c r="N108" i="1" s="1"/>
  <c r="O108" i="1" s="1"/>
  <c r="P108" i="1" s="1"/>
  <c r="Q108" i="1" s="1"/>
  <c r="R108" i="1" s="1"/>
  <c r="J107" i="1"/>
  <c r="K107" i="1" s="1"/>
  <c r="L107" i="1" s="1"/>
  <c r="M107" i="1" s="1"/>
  <c r="N107" i="1" s="1"/>
  <c r="O107" i="1" s="1"/>
  <c r="P107" i="1" s="1"/>
  <c r="Q107" i="1" s="1"/>
  <c r="R107" i="1" s="1"/>
  <c r="J106" i="1"/>
  <c r="K106" i="1" s="1"/>
  <c r="L106" i="1" s="1"/>
  <c r="M106" i="1" s="1"/>
  <c r="N106" i="1" s="1"/>
  <c r="O106" i="1" s="1"/>
  <c r="P106" i="1" s="1"/>
  <c r="Q106" i="1" s="1"/>
  <c r="R106" i="1" s="1"/>
  <c r="J105" i="1"/>
  <c r="K105" i="1" s="1"/>
  <c r="L105" i="1" s="1"/>
  <c r="M105" i="1" s="1"/>
  <c r="N105" i="1" s="1"/>
  <c r="O105" i="1" s="1"/>
  <c r="P105" i="1" s="1"/>
  <c r="Q105" i="1" s="1"/>
  <c r="R105" i="1" s="1"/>
  <c r="J101" i="1"/>
  <c r="K101" i="1" s="1"/>
  <c r="L101" i="1" s="1"/>
  <c r="M101" i="1" s="1"/>
  <c r="N101" i="1" s="1"/>
  <c r="O101" i="1" s="1"/>
  <c r="P101" i="1" s="1"/>
  <c r="Q101" i="1" s="1"/>
  <c r="R101" i="1" s="1"/>
  <c r="J99" i="1"/>
  <c r="K99" i="1" s="1"/>
  <c r="L99" i="1" s="1"/>
  <c r="M99" i="1" s="1"/>
  <c r="N99" i="1" s="1"/>
  <c r="O99" i="1" s="1"/>
  <c r="P99" i="1" s="1"/>
  <c r="Q99" i="1" s="1"/>
  <c r="R99" i="1" s="1"/>
  <c r="J98" i="1"/>
  <c r="K98" i="1" s="1"/>
  <c r="L98" i="1" s="1"/>
  <c r="M98" i="1" s="1"/>
  <c r="N98" i="1" s="1"/>
  <c r="O98" i="1" s="1"/>
  <c r="P98" i="1" s="1"/>
  <c r="Q98" i="1" s="1"/>
  <c r="R98" i="1" s="1"/>
  <c r="J97" i="1"/>
  <c r="K97" i="1" s="1"/>
  <c r="L97" i="1" s="1"/>
  <c r="M97" i="1" s="1"/>
  <c r="N97" i="1" s="1"/>
  <c r="O97" i="1" s="1"/>
  <c r="P97" i="1" s="1"/>
  <c r="Q97" i="1" s="1"/>
  <c r="R97" i="1" s="1"/>
  <c r="J96" i="1"/>
  <c r="K96" i="1" s="1"/>
  <c r="L96" i="1" s="1"/>
  <c r="M96" i="1" s="1"/>
  <c r="N96" i="1" s="1"/>
  <c r="O96" i="1" s="1"/>
  <c r="P96" i="1" s="1"/>
  <c r="Q96" i="1" s="1"/>
  <c r="R96" i="1" s="1"/>
  <c r="J95" i="1"/>
  <c r="K95" i="1" s="1"/>
  <c r="L95" i="1" s="1"/>
  <c r="M95" i="1" s="1"/>
  <c r="N95" i="1" s="1"/>
  <c r="O95" i="1" s="1"/>
  <c r="P95" i="1" s="1"/>
  <c r="Q95" i="1" s="1"/>
  <c r="R95" i="1" s="1"/>
  <c r="J94" i="1"/>
  <c r="K94" i="1" s="1"/>
  <c r="L94" i="1" s="1"/>
  <c r="M94" i="1" s="1"/>
  <c r="N94" i="1" s="1"/>
  <c r="O94" i="1" s="1"/>
  <c r="P94" i="1" s="1"/>
  <c r="Q94" i="1" s="1"/>
  <c r="R94" i="1" s="1"/>
  <c r="J93" i="1"/>
  <c r="K93" i="1" s="1"/>
  <c r="L93" i="1" s="1"/>
  <c r="M93" i="1" s="1"/>
  <c r="N93" i="1" s="1"/>
  <c r="O93" i="1" s="1"/>
  <c r="P93" i="1" s="1"/>
  <c r="Q93" i="1" s="1"/>
  <c r="R93" i="1" s="1"/>
  <c r="J92" i="1"/>
  <c r="K92" i="1" s="1"/>
  <c r="L92" i="1" s="1"/>
  <c r="M92" i="1" s="1"/>
  <c r="N92" i="1" s="1"/>
  <c r="O92" i="1" s="1"/>
  <c r="P92" i="1" s="1"/>
  <c r="Q92" i="1" s="1"/>
  <c r="R92" i="1" s="1"/>
  <c r="J91" i="1"/>
  <c r="K91" i="1" s="1"/>
  <c r="L91" i="1" s="1"/>
  <c r="M91" i="1" s="1"/>
  <c r="N91" i="1" s="1"/>
  <c r="O91" i="1" s="1"/>
  <c r="P91" i="1" s="1"/>
  <c r="Q91" i="1" s="1"/>
  <c r="R91" i="1" s="1"/>
  <c r="J89" i="1"/>
  <c r="K89" i="1" s="1"/>
  <c r="L89" i="1" s="1"/>
  <c r="M89" i="1" s="1"/>
  <c r="N89" i="1" s="1"/>
  <c r="O89" i="1" s="1"/>
  <c r="P89" i="1" s="1"/>
  <c r="Q89" i="1" s="1"/>
  <c r="R89" i="1" s="1"/>
  <c r="J88" i="1"/>
  <c r="K88" i="1" s="1"/>
  <c r="L88" i="1" s="1"/>
  <c r="M88" i="1" s="1"/>
  <c r="N88" i="1" s="1"/>
  <c r="O88" i="1" s="1"/>
  <c r="P88" i="1" s="1"/>
  <c r="Q88" i="1" s="1"/>
  <c r="R88" i="1" s="1"/>
  <c r="J87" i="1"/>
  <c r="K87" i="1" s="1"/>
  <c r="L87" i="1" s="1"/>
  <c r="M87" i="1" s="1"/>
  <c r="N87" i="1" s="1"/>
  <c r="O87" i="1" s="1"/>
  <c r="P87" i="1" s="1"/>
  <c r="Q87" i="1" s="1"/>
  <c r="R87" i="1" s="1"/>
  <c r="J86" i="1"/>
  <c r="K86" i="1" s="1"/>
  <c r="L86" i="1" s="1"/>
  <c r="M86" i="1" s="1"/>
  <c r="N86" i="1" s="1"/>
  <c r="O86" i="1" s="1"/>
  <c r="P86" i="1" s="1"/>
  <c r="Q86" i="1" s="1"/>
  <c r="R86" i="1" s="1"/>
  <c r="J85" i="1"/>
  <c r="K85" i="1" s="1"/>
  <c r="L85" i="1" s="1"/>
  <c r="M85" i="1" s="1"/>
  <c r="N85" i="1" s="1"/>
  <c r="O85" i="1" s="1"/>
  <c r="P85" i="1" s="1"/>
  <c r="Q85" i="1" s="1"/>
  <c r="R85" i="1" s="1"/>
  <c r="J84" i="1"/>
  <c r="K84" i="1" s="1"/>
  <c r="L84" i="1" s="1"/>
  <c r="M84" i="1" s="1"/>
  <c r="N84" i="1" s="1"/>
  <c r="O84" i="1" s="1"/>
  <c r="P84" i="1" s="1"/>
  <c r="Q84" i="1" s="1"/>
  <c r="R84" i="1" s="1"/>
  <c r="J83" i="1"/>
  <c r="K83" i="1" s="1"/>
  <c r="L83" i="1" s="1"/>
  <c r="M83" i="1" s="1"/>
  <c r="N83" i="1" s="1"/>
  <c r="O83" i="1" s="1"/>
  <c r="P83" i="1" s="1"/>
  <c r="Q83" i="1" s="1"/>
  <c r="R83" i="1" s="1"/>
  <c r="J82" i="1"/>
  <c r="K82" i="1" s="1"/>
  <c r="L82" i="1" s="1"/>
  <c r="M82" i="1" s="1"/>
  <c r="N82" i="1" s="1"/>
  <c r="O82" i="1" s="1"/>
  <c r="P82" i="1" s="1"/>
  <c r="Q82" i="1" s="1"/>
  <c r="R82" i="1" s="1"/>
  <c r="J81" i="1"/>
  <c r="K81" i="1" s="1"/>
  <c r="L81" i="1" s="1"/>
  <c r="M81" i="1" s="1"/>
  <c r="N81" i="1" s="1"/>
  <c r="O81" i="1" s="1"/>
  <c r="P81" i="1" s="1"/>
  <c r="Q81" i="1" s="1"/>
  <c r="R81" i="1" s="1"/>
  <c r="J80" i="1"/>
  <c r="K80" i="1" s="1"/>
  <c r="L80" i="1" s="1"/>
  <c r="M80" i="1" s="1"/>
  <c r="N80" i="1" s="1"/>
  <c r="O80" i="1" s="1"/>
  <c r="P80" i="1" s="1"/>
  <c r="Q80" i="1" s="1"/>
  <c r="R80" i="1" s="1"/>
  <c r="J79" i="1"/>
  <c r="K79" i="1" s="1"/>
  <c r="L79" i="1" s="1"/>
  <c r="M79" i="1" s="1"/>
  <c r="N79" i="1" s="1"/>
  <c r="O79" i="1" s="1"/>
  <c r="P79" i="1" s="1"/>
  <c r="Q79" i="1" s="1"/>
  <c r="R79" i="1" s="1"/>
  <c r="J78" i="1"/>
  <c r="K78" i="1" s="1"/>
  <c r="L78" i="1" s="1"/>
  <c r="M78" i="1" s="1"/>
  <c r="N78" i="1" s="1"/>
  <c r="O78" i="1" s="1"/>
  <c r="P78" i="1" s="1"/>
  <c r="Q78" i="1" s="1"/>
  <c r="R78" i="1" s="1"/>
  <c r="J77" i="1"/>
  <c r="K77" i="1" s="1"/>
  <c r="L77" i="1" s="1"/>
  <c r="M77" i="1" s="1"/>
  <c r="N77" i="1" s="1"/>
  <c r="O77" i="1" s="1"/>
  <c r="P77" i="1" s="1"/>
  <c r="Q77" i="1" s="1"/>
  <c r="R77" i="1" s="1"/>
  <c r="J76" i="1"/>
  <c r="K76" i="1" s="1"/>
  <c r="L76" i="1" s="1"/>
  <c r="M76" i="1" s="1"/>
  <c r="N76" i="1" s="1"/>
  <c r="O76" i="1" s="1"/>
  <c r="P76" i="1" s="1"/>
  <c r="Q76" i="1" s="1"/>
  <c r="R76" i="1" s="1"/>
  <c r="J75" i="1"/>
  <c r="K75" i="1" s="1"/>
  <c r="L75" i="1" s="1"/>
  <c r="M75" i="1" s="1"/>
  <c r="N75" i="1" s="1"/>
  <c r="O75" i="1" s="1"/>
  <c r="P75" i="1" s="1"/>
  <c r="Q75" i="1" s="1"/>
  <c r="R75" i="1" s="1"/>
  <c r="J67" i="1"/>
  <c r="K67" i="1" s="1"/>
  <c r="L67" i="1" s="1"/>
  <c r="M67" i="1" s="1"/>
  <c r="N67" i="1" s="1"/>
  <c r="O67" i="1" s="1"/>
  <c r="P67" i="1" s="1"/>
  <c r="Q67" i="1" s="1"/>
  <c r="R67" i="1" s="1"/>
  <c r="J66" i="1"/>
  <c r="K66" i="1" s="1"/>
  <c r="L66" i="1" s="1"/>
  <c r="M66" i="1" s="1"/>
  <c r="N66" i="1" s="1"/>
  <c r="O66" i="1" s="1"/>
  <c r="P66" i="1" s="1"/>
  <c r="Q66" i="1" s="1"/>
  <c r="R66" i="1" s="1"/>
  <c r="J65" i="1"/>
  <c r="K65" i="1" s="1"/>
  <c r="L65" i="1" s="1"/>
  <c r="M65" i="1" s="1"/>
  <c r="N65" i="1" s="1"/>
  <c r="O65" i="1" s="1"/>
  <c r="P65" i="1" s="1"/>
  <c r="Q65" i="1" s="1"/>
  <c r="R65" i="1" s="1"/>
  <c r="J64" i="1"/>
  <c r="K64" i="1" s="1"/>
  <c r="L64" i="1" s="1"/>
  <c r="M64" i="1" s="1"/>
  <c r="N64" i="1" s="1"/>
  <c r="O64" i="1" s="1"/>
  <c r="P64" i="1" s="1"/>
  <c r="Q64" i="1" s="1"/>
  <c r="R64" i="1" s="1"/>
  <c r="J63" i="1"/>
  <c r="K63" i="1" s="1"/>
  <c r="L63" i="1" s="1"/>
  <c r="M63" i="1" s="1"/>
  <c r="N63" i="1" s="1"/>
  <c r="O63" i="1" s="1"/>
  <c r="P63" i="1" s="1"/>
  <c r="Q63" i="1" s="1"/>
  <c r="R63" i="1" s="1"/>
  <c r="J62" i="1"/>
  <c r="K62" i="1" s="1"/>
  <c r="L62" i="1" s="1"/>
  <c r="M62" i="1" s="1"/>
  <c r="N62" i="1" s="1"/>
  <c r="O62" i="1" s="1"/>
  <c r="P62" i="1" s="1"/>
  <c r="Q62" i="1" s="1"/>
  <c r="R62" i="1" s="1"/>
  <c r="J61" i="1"/>
  <c r="K61" i="1" s="1"/>
  <c r="L61" i="1" s="1"/>
  <c r="M61" i="1" s="1"/>
  <c r="N61" i="1" s="1"/>
  <c r="O61" i="1" s="1"/>
  <c r="P61" i="1" s="1"/>
  <c r="Q61" i="1" s="1"/>
  <c r="R61" i="1" s="1"/>
  <c r="J60" i="1"/>
  <c r="K60" i="1" s="1"/>
  <c r="L60" i="1" s="1"/>
  <c r="M60" i="1" s="1"/>
  <c r="N60" i="1" s="1"/>
  <c r="O60" i="1" s="1"/>
  <c r="P60" i="1" s="1"/>
  <c r="Q60" i="1" s="1"/>
  <c r="R60" i="1" s="1"/>
  <c r="J59" i="1"/>
  <c r="K59" i="1" s="1"/>
  <c r="L59" i="1" s="1"/>
  <c r="M59" i="1" s="1"/>
  <c r="N59" i="1" s="1"/>
  <c r="O59" i="1" s="1"/>
  <c r="P59" i="1" s="1"/>
  <c r="Q59" i="1" s="1"/>
  <c r="R59" i="1" s="1"/>
  <c r="J58" i="1"/>
  <c r="K58" i="1" s="1"/>
  <c r="L58" i="1" s="1"/>
  <c r="M58" i="1" s="1"/>
  <c r="N58" i="1" s="1"/>
  <c r="O58" i="1" s="1"/>
  <c r="P58" i="1" s="1"/>
  <c r="Q58" i="1" s="1"/>
  <c r="R58" i="1" s="1"/>
  <c r="J55" i="1" l="1"/>
  <c r="K55" i="1" s="1"/>
  <c r="L55" i="1" s="1"/>
  <c r="M55" i="1" s="1"/>
  <c r="N55" i="1" s="1"/>
  <c r="O55" i="1" s="1"/>
  <c r="P55" i="1" s="1"/>
  <c r="Q55" i="1" s="1"/>
  <c r="R55" i="1" s="1"/>
  <c r="J54" i="1"/>
  <c r="K54" i="1" s="1"/>
  <c r="L54" i="1" s="1"/>
  <c r="M54" i="1" s="1"/>
  <c r="N54" i="1" s="1"/>
  <c r="O54" i="1" s="1"/>
  <c r="P54" i="1" s="1"/>
  <c r="Q54" i="1" s="1"/>
  <c r="R54" i="1" s="1"/>
  <c r="J52" i="1"/>
  <c r="K52" i="1" s="1"/>
  <c r="L52" i="1" s="1"/>
  <c r="M52" i="1" s="1"/>
  <c r="N52" i="1" s="1"/>
  <c r="O52" i="1" s="1"/>
  <c r="P52" i="1" s="1"/>
  <c r="Q52" i="1" s="1"/>
  <c r="R52" i="1" s="1"/>
  <c r="J51" i="1"/>
  <c r="K51" i="1" s="1"/>
  <c r="L51" i="1" s="1"/>
  <c r="M51" i="1" s="1"/>
  <c r="N51" i="1" s="1"/>
  <c r="O51" i="1" s="1"/>
  <c r="P51" i="1" s="1"/>
  <c r="Q51" i="1" s="1"/>
  <c r="R51" i="1" s="1"/>
  <c r="J50" i="1"/>
  <c r="K50" i="1" s="1"/>
  <c r="L50" i="1" s="1"/>
  <c r="M50" i="1" s="1"/>
  <c r="N50" i="1" s="1"/>
  <c r="O50" i="1" s="1"/>
  <c r="P50" i="1" s="1"/>
  <c r="Q50" i="1" s="1"/>
  <c r="R50" i="1" s="1"/>
  <c r="J47" i="1"/>
  <c r="K47" i="1" s="1"/>
  <c r="L47" i="1" s="1"/>
  <c r="M47" i="1" s="1"/>
  <c r="N47" i="1" s="1"/>
  <c r="O47" i="1" s="1"/>
  <c r="P47" i="1" s="1"/>
  <c r="Q47" i="1" s="1"/>
  <c r="R47" i="1" s="1"/>
  <c r="J46" i="1"/>
  <c r="K46" i="1" s="1"/>
  <c r="L46" i="1" s="1"/>
  <c r="M46" i="1" s="1"/>
  <c r="N46" i="1" s="1"/>
  <c r="O46" i="1" s="1"/>
  <c r="P46" i="1" s="1"/>
  <c r="Q46" i="1" s="1"/>
  <c r="R46" i="1" s="1"/>
  <c r="J37" i="1"/>
  <c r="K37" i="1" s="1"/>
  <c r="L37" i="1" s="1"/>
  <c r="M37" i="1" s="1"/>
  <c r="N37" i="1" s="1"/>
  <c r="O37" i="1" s="1"/>
  <c r="P37" i="1" s="1"/>
  <c r="Q37" i="1" s="1"/>
  <c r="R37" i="1" s="1"/>
  <c r="J38" i="1"/>
  <c r="K38" i="1" s="1"/>
  <c r="L38" i="1" s="1"/>
  <c r="M38" i="1" s="1"/>
  <c r="N38" i="1" s="1"/>
  <c r="O38" i="1" s="1"/>
  <c r="P38" i="1" s="1"/>
  <c r="Q38" i="1" s="1"/>
  <c r="R38" i="1" s="1"/>
  <c r="J39" i="1"/>
  <c r="K39" i="1"/>
  <c r="L39" i="1" s="1"/>
  <c r="M39" i="1" s="1"/>
  <c r="N39" i="1" s="1"/>
  <c r="O39" i="1" s="1"/>
  <c r="P39" i="1" s="1"/>
  <c r="Q39" i="1" s="1"/>
  <c r="R39" i="1" s="1"/>
  <c r="J40" i="1"/>
  <c r="K40" i="1" s="1"/>
  <c r="L40" i="1" s="1"/>
  <c r="M40" i="1" s="1"/>
  <c r="N40" i="1" s="1"/>
  <c r="O40" i="1" s="1"/>
  <c r="P40" i="1" s="1"/>
  <c r="Q40" i="1" s="1"/>
  <c r="R40" i="1" s="1"/>
  <c r="J41" i="1"/>
  <c r="K41" i="1" s="1"/>
  <c r="L41" i="1" s="1"/>
  <c r="M41" i="1" s="1"/>
  <c r="N41" i="1" s="1"/>
  <c r="O41" i="1" s="1"/>
  <c r="P41" i="1" s="1"/>
  <c r="Q41" i="1" s="1"/>
  <c r="R41" i="1" s="1"/>
  <c r="J42" i="1"/>
  <c r="K42" i="1" s="1"/>
  <c r="L42" i="1" s="1"/>
  <c r="M42" i="1" s="1"/>
  <c r="N42" i="1" s="1"/>
  <c r="O42" i="1" s="1"/>
  <c r="P42" i="1" s="1"/>
  <c r="Q42" i="1" s="1"/>
  <c r="R42" i="1" s="1"/>
  <c r="K43" i="1"/>
  <c r="L43" i="1" s="1"/>
  <c r="M43" i="1" s="1"/>
  <c r="N43" i="1" s="1"/>
  <c r="O43" i="1" s="1"/>
  <c r="P43" i="1" s="1"/>
  <c r="Q43" i="1" s="1"/>
  <c r="R43" i="1" s="1"/>
  <c r="J44" i="1"/>
  <c r="K44" i="1" s="1"/>
  <c r="L44" i="1" s="1"/>
  <c r="M44" i="1" s="1"/>
  <c r="N44" i="1" s="1"/>
  <c r="O44" i="1" s="1"/>
  <c r="P44" i="1" s="1"/>
  <c r="Q44" i="1" s="1"/>
  <c r="R44" i="1" s="1"/>
  <c r="J36" i="1"/>
  <c r="K36" i="1" s="1"/>
  <c r="L36" i="1" s="1"/>
  <c r="M36" i="1" s="1"/>
  <c r="N36" i="1" s="1"/>
  <c r="O36" i="1" s="1"/>
  <c r="P36" i="1" s="1"/>
  <c r="Q36" i="1" s="1"/>
  <c r="R36" i="1" s="1"/>
  <c r="J17" i="1"/>
  <c r="K17" i="1" s="1"/>
  <c r="L17" i="1" s="1"/>
  <c r="M17" i="1" s="1"/>
  <c r="N17" i="1" s="1"/>
  <c r="O17" i="1" s="1"/>
  <c r="P17" i="1" s="1"/>
  <c r="Q17" i="1" s="1"/>
  <c r="R17" i="1" s="1"/>
  <c r="J15" i="1"/>
  <c r="K15" i="1" s="1"/>
  <c r="L15" i="1" s="1"/>
  <c r="M15" i="1" s="1"/>
  <c r="N15" i="1" s="1"/>
  <c r="O15" i="1" s="1"/>
  <c r="P15" i="1" s="1"/>
  <c r="Q15" i="1" s="1"/>
  <c r="R15" i="1" s="1"/>
  <c r="J14" i="1"/>
  <c r="K14" i="1" s="1"/>
  <c r="L14" i="1" s="1"/>
  <c r="M14" i="1" s="1"/>
  <c r="N14" i="1" s="1"/>
  <c r="O14" i="1" s="1"/>
  <c r="P14" i="1" s="1"/>
  <c r="Q14" i="1" s="1"/>
  <c r="R14" i="1" s="1"/>
  <c r="R133" i="1"/>
  <c r="Q133" i="1"/>
  <c r="P133" i="1"/>
  <c r="O133" i="1"/>
  <c r="N133" i="1"/>
  <c r="M133" i="1"/>
  <c r="L133" i="1"/>
  <c r="K133" i="1"/>
  <c r="I113" i="1"/>
  <c r="I104" i="1"/>
  <c r="I129" i="1" s="1"/>
  <c r="I74" i="1"/>
  <c r="I19" i="1"/>
  <c r="D129" i="1"/>
  <c r="D133" i="1"/>
  <c r="D7" i="1"/>
  <c r="G129" i="1"/>
  <c r="F104" i="1"/>
  <c r="F74" i="1"/>
  <c r="F19" i="1"/>
  <c r="D138" i="1" l="1"/>
  <c r="D143" i="1" s="1"/>
  <c r="D131" i="1"/>
  <c r="C74" i="1"/>
  <c r="R69" i="1" l="1"/>
  <c r="Q69" i="1"/>
  <c r="P69" i="1"/>
  <c r="O69" i="1"/>
  <c r="N69" i="1"/>
  <c r="M69" i="1"/>
  <c r="L69" i="1"/>
  <c r="K69" i="1"/>
  <c r="J69" i="1"/>
  <c r="G133" i="1" l="1"/>
  <c r="G7" i="1"/>
  <c r="G138" i="1" l="1"/>
  <c r="G143" i="1" s="1"/>
  <c r="G145" i="1" s="1"/>
  <c r="G131" i="1"/>
  <c r="J31" i="1"/>
  <c r="K31" i="1" s="1"/>
  <c r="L31" i="1" s="1"/>
  <c r="M31" i="1" s="1"/>
  <c r="N31" i="1" s="1"/>
  <c r="O31" i="1" s="1"/>
  <c r="P31" i="1" s="1"/>
  <c r="Q31" i="1" s="1"/>
  <c r="R31" i="1" s="1"/>
  <c r="J29" i="1"/>
  <c r="J28" i="1"/>
  <c r="K28" i="1" s="1"/>
  <c r="L28" i="1" s="1"/>
  <c r="M28" i="1" s="1"/>
  <c r="N28" i="1" s="1"/>
  <c r="O28" i="1" s="1"/>
  <c r="P28" i="1" s="1"/>
  <c r="Q28" i="1" s="1"/>
  <c r="R28" i="1" s="1"/>
  <c r="J25" i="1"/>
  <c r="K25" i="1" s="1"/>
  <c r="L25" i="1" s="1"/>
  <c r="M25" i="1" s="1"/>
  <c r="N25" i="1" s="1"/>
  <c r="O25" i="1" s="1"/>
  <c r="P25" i="1" s="1"/>
  <c r="Q25" i="1" s="1"/>
  <c r="R25" i="1" s="1"/>
  <c r="K24" i="1"/>
  <c r="K21" i="1"/>
  <c r="L21" i="1" s="1"/>
  <c r="M21" i="1" s="1"/>
  <c r="N21" i="1" s="1"/>
  <c r="K22" i="1"/>
  <c r="L22" i="1" s="1"/>
  <c r="M22" i="1" s="1"/>
  <c r="N22" i="1" s="1"/>
  <c r="O22" i="1" s="1"/>
  <c r="P22" i="1" s="1"/>
  <c r="Q22" i="1" s="1"/>
  <c r="R22" i="1" s="1"/>
  <c r="K20" i="1" l="1"/>
  <c r="K26" i="1" s="1"/>
  <c r="L26" i="1" s="1"/>
  <c r="M26" i="1" s="1"/>
  <c r="N26" i="1" s="1"/>
  <c r="O26" i="1" s="1"/>
  <c r="P26" i="1" s="1"/>
  <c r="Q26" i="1" s="1"/>
  <c r="R26" i="1" s="1"/>
  <c r="J11" i="1"/>
  <c r="K49" i="1"/>
  <c r="J49" i="1"/>
  <c r="K29" i="1"/>
  <c r="L29" i="1" s="1"/>
  <c r="M29" i="1" s="1"/>
  <c r="N29" i="1" s="1"/>
  <c r="O29" i="1" s="1"/>
  <c r="P29" i="1" s="1"/>
  <c r="Q29" i="1" s="1"/>
  <c r="R29" i="1" s="1"/>
  <c r="J113" i="1"/>
  <c r="K104" i="1"/>
  <c r="K138" i="1" s="1"/>
  <c r="L104" i="1"/>
  <c r="J104" i="1"/>
  <c r="J138" i="1" s="1"/>
  <c r="J143" i="1" s="1"/>
  <c r="K57" i="1"/>
  <c r="J57" i="1"/>
  <c r="L24" i="1"/>
  <c r="M24" i="1" s="1"/>
  <c r="N24" i="1" s="1"/>
  <c r="O24" i="1" s="1"/>
  <c r="P24" i="1" s="1"/>
  <c r="Q24" i="1" s="1"/>
  <c r="R24" i="1" s="1"/>
  <c r="O21" i="1"/>
  <c r="L20" i="1" l="1"/>
  <c r="M20" i="1" s="1"/>
  <c r="N20" i="1" s="1"/>
  <c r="O20" i="1" s="1"/>
  <c r="P20" i="1" s="1"/>
  <c r="Q20" i="1" s="1"/>
  <c r="R20" i="1" s="1"/>
  <c r="K19" i="1"/>
  <c r="J129" i="1"/>
  <c r="K11" i="1"/>
  <c r="K7" i="1" s="1"/>
  <c r="K35" i="1"/>
  <c r="K33" i="1" s="1"/>
  <c r="L49" i="1"/>
  <c r="K113" i="1"/>
  <c r="M104" i="1"/>
  <c r="L57" i="1"/>
  <c r="L35" i="1"/>
  <c r="P21" i="1"/>
  <c r="M19" i="1" l="1"/>
  <c r="O19" i="1"/>
  <c r="N19" i="1"/>
  <c r="L19" i="1"/>
  <c r="K129" i="1"/>
  <c r="M49" i="1"/>
  <c r="L11" i="1"/>
  <c r="L113" i="1"/>
  <c r="N104" i="1"/>
  <c r="L33" i="1"/>
  <c r="M57" i="1"/>
  <c r="M35" i="1"/>
  <c r="Q21" i="1"/>
  <c r="P19" i="1"/>
  <c r="L129" i="1" l="1"/>
  <c r="M33" i="1"/>
  <c r="M11" i="1"/>
  <c r="N49" i="1"/>
  <c r="M113" i="1"/>
  <c r="O104" i="1"/>
  <c r="N57" i="1"/>
  <c r="N35" i="1"/>
  <c r="R21" i="1"/>
  <c r="R19" i="1" s="1"/>
  <c r="Q19" i="1"/>
  <c r="M129" i="1" l="1"/>
  <c r="N11" i="1"/>
  <c r="O49" i="1"/>
  <c r="N113" i="1"/>
  <c r="P104" i="1"/>
  <c r="O57" i="1"/>
  <c r="N33" i="1"/>
  <c r="O35" i="1"/>
  <c r="N129" i="1" l="1"/>
  <c r="O11" i="1"/>
  <c r="P49" i="1"/>
  <c r="O113" i="1"/>
  <c r="Q104" i="1"/>
  <c r="R104" i="1"/>
  <c r="O33" i="1"/>
  <c r="P57" i="1"/>
  <c r="P35" i="1"/>
  <c r="O129" i="1" l="1"/>
  <c r="R49" i="1"/>
  <c r="Q49" i="1"/>
  <c r="P33" i="1"/>
  <c r="P11" i="1"/>
  <c r="P113" i="1"/>
  <c r="Q57" i="1"/>
  <c r="R57" i="1"/>
  <c r="R35" i="1"/>
  <c r="Q35" i="1"/>
  <c r="P129" i="1" l="1"/>
  <c r="R11" i="1"/>
  <c r="Q11" i="1"/>
  <c r="R113" i="1"/>
  <c r="Q113" i="1"/>
  <c r="Q33" i="1"/>
  <c r="R33" i="1"/>
  <c r="Q129" i="1" l="1"/>
  <c r="R129" i="1"/>
  <c r="J7" i="1" l="1"/>
  <c r="I11" i="1"/>
  <c r="I7" i="1" s="1"/>
  <c r="F11" i="1"/>
  <c r="F7" i="1" s="1"/>
  <c r="I35" i="1"/>
  <c r="F35" i="1"/>
  <c r="I49" i="1"/>
  <c r="F49" i="1"/>
  <c r="I57" i="1"/>
  <c r="F57" i="1"/>
  <c r="I69" i="1"/>
  <c r="F69" i="1"/>
  <c r="F113" i="1"/>
  <c r="F133" i="1"/>
  <c r="C133" i="1"/>
  <c r="C113" i="1"/>
  <c r="C104" i="1"/>
  <c r="C69" i="1"/>
  <c r="C57" i="1"/>
  <c r="C49" i="1"/>
  <c r="C35" i="1"/>
  <c r="C19" i="1"/>
  <c r="C11" i="1"/>
  <c r="C7" i="1" s="1"/>
  <c r="I33" i="1" l="1"/>
  <c r="I138" i="1" s="1"/>
  <c r="I143" i="1" s="1"/>
  <c r="I145" i="1" s="1"/>
  <c r="F33" i="1"/>
  <c r="F129" i="1" s="1"/>
  <c r="F131" i="1" s="1"/>
  <c r="F138" i="1"/>
  <c r="I131" i="1"/>
  <c r="J131" i="1"/>
  <c r="K143" i="1"/>
  <c r="C33" i="1"/>
  <c r="C138" i="1" s="1"/>
  <c r="J145" i="1" l="1"/>
  <c r="J148" i="1" s="1"/>
  <c r="K131" i="1"/>
  <c r="C129" i="1"/>
  <c r="C131" i="1" s="1"/>
  <c r="L7" i="1"/>
  <c r="L138" i="1" s="1"/>
  <c r="K145" i="1" l="1"/>
  <c r="K148" i="1" s="1"/>
  <c r="L143" i="1"/>
  <c r="L131" i="1"/>
  <c r="M7" i="1"/>
  <c r="M138" i="1" s="1"/>
  <c r="L145" i="1" l="1"/>
  <c r="L148" i="1" s="1"/>
  <c r="M131" i="1"/>
  <c r="M143" i="1"/>
  <c r="N7" i="1"/>
  <c r="N138" i="1" s="1"/>
  <c r="M145" i="1" l="1"/>
  <c r="M148" i="1" s="1"/>
  <c r="N143" i="1"/>
  <c r="N131" i="1"/>
  <c r="O7" i="1"/>
  <c r="O138" i="1" s="1"/>
  <c r="N145" i="1" l="1"/>
  <c r="N148" i="1" s="1"/>
  <c r="O143" i="1"/>
  <c r="O131" i="1"/>
  <c r="P7" i="1"/>
  <c r="P138" i="1" s="1"/>
  <c r="O145" i="1" l="1"/>
  <c r="O148" i="1" s="1"/>
  <c r="P143" i="1"/>
  <c r="P131" i="1"/>
  <c r="R7" i="1"/>
  <c r="R138" i="1" s="1"/>
  <c r="Q7" i="1"/>
  <c r="Q138" i="1" s="1"/>
  <c r="P145" i="1" l="1"/>
  <c r="P148" i="1" s="1"/>
  <c r="R143" i="1"/>
  <c r="R131" i="1"/>
  <c r="Q131" i="1"/>
  <c r="Q143" i="1"/>
  <c r="Q145" i="1" l="1"/>
  <c r="Q148" i="1" s="1"/>
  <c r="R145" i="1" l="1"/>
  <c r="R148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Ton Rouw</author>
  </authors>
  <commentList>
    <comment ref="I9" authorId="0" shapeId="0" xr:uid="{9C84DE91-E7B4-49F9-91B7-C5ABF601ECE1}">
      <text>
        <r>
          <rPr>
            <b/>
            <sz val="9"/>
            <color indexed="81"/>
            <rFont val="Tahoma"/>
            <charset val="1"/>
          </rPr>
          <t>Ton Rouw:</t>
        </r>
        <r>
          <rPr>
            <sz val="9"/>
            <color indexed="81"/>
            <rFont val="Tahoma"/>
            <charset val="1"/>
          </rPr>
          <t xml:space="preserve">
0,75 + 130000 reddere
</t>
        </r>
      </text>
    </comment>
    <comment ref="J9" authorId="0" shapeId="0" xr:uid="{CE480160-B00F-4009-B3E4-8545B04D79C6}">
      <text>
        <r>
          <rPr>
            <b/>
            <sz val="9"/>
            <color indexed="81"/>
            <rFont val="Tahoma"/>
            <family val="2"/>
          </rPr>
          <t>Ton Rouw:</t>
        </r>
        <r>
          <rPr>
            <sz val="9"/>
            <color indexed="81"/>
            <rFont val="Tahoma"/>
            <family val="2"/>
          </rPr>
          <t xml:space="preserve">
fald foreslået af BM 0,65</t>
        </r>
      </text>
    </comment>
    <comment ref="K9" authorId="0" shapeId="0" xr:uid="{A420EE7B-055D-4117-AF7F-782B264A5F8E}">
      <text>
        <r>
          <rPr>
            <b/>
            <sz val="9"/>
            <color indexed="81"/>
            <rFont val="Tahoma"/>
            <family val="2"/>
          </rPr>
          <t>Ton Rouw:</t>
        </r>
        <r>
          <rPr>
            <sz val="9"/>
            <color indexed="81"/>
            <rFont val="Tahoma"/>
            <family val="2"/>
          </rPr>
          <t xml:space="preserve">
0,55
</t>
        </r>
      </text>
    </comment>
    <comment ref="L9" authorId="0" shapeId="0" xr:uid="{EC3AD860-972A-4476-A727-FF1C4108FC67}">
      <text>
        <r>
          <rPr>
            <b/>
            <sz val="9"/>
            <color indexed="81"/>
            <rFont val="Tahoma"/>
            <family val="2"/>
          </rPr>
          <t>Ton Rouw:</t>
        </r>
        <r>
          <rPr>
            <sz val="9"/>
            <color indexed="81"/>
            <rFont val="Tahoma"/>
            <family val="2"/>
          </rPr>
          <t xml:space="preserve">
0,45
</t>
        </r>
      </text>
    </comment>
    <comment ref="I20" authorId="0" shapeId="0" xr:uid="{F583EE76-9B25-44C1-8654-A97D0AA663C9}">
      <text>
        <r>
          <rPr>
            <b/>
            <sz val="9"/>
            <color indexed="81"/>
            <rFont val="Tahoma"/>
            <charset val="1"/>
          </rPr>
          <t>Ton Rouw:</t>
        </r>
        <r>
          <rPr>
            <sz val="9"/>
            <color indexed="81"/>
            <rFont val="Tahoma"/>
            <charset val="1"/>
          </rPr>
          <t xml:space="preserve">
Jette Olsen 6*30000
</t>
        </r>
      </text>
    </comment>
    <comment ref="K137" authorId="0" shapeId="0" xr:uid="{DA24CEAA-9441-407D-868B-5AF9DC8555CB}">
      <text>
        <r>
          <rPr>
            <b/>
            <sz val="9"/>
            <color indexed="81"/>
            <rFont val="Tahoma"/>
            <family val="2"/>
          </rPr>
          <t>Ton Rouw:</t>
        </r>
        <r>
          <rPr>
            <sz val="9"/>
            <color indexed="81"/>
            <rFont val="Tahoma"/>
            <family val="2"/>
          </rPr>
          <t xml:space="preserve">
300.000 låneomkostninger + afdrag og 100.000 besparelse vedligeholdelse
</t>
        </r>
      </text>
    </comment>
    <comment ref="D145" authorId="0" shapeId="0" xr:uid="{A0C90C40-E311-4ECE-94AF-444AD9743BB8}">
      <text>
        <r>
          <rPr>
            <b/>
            <sz val="9"/>
            <color indexed="81"/>
            <rFont val="Tahoma"/>
            <family val="2"/>
          </rPr>
          <t>Ton Rouw:</t>
        </r>
        <r>
          <rPr>
            <sz val="9"/>
            <color indexed="81"/>
            <rFont val="Tahoma"/>
            <family val="2"/>
          </rPr>
          <t xml:space="preserve">
hentet fra 2019 regnskabet
</t>
        </r>
      </text>
    </comment>
  </commentList>
</comments>
</file>

<file path=xl/sharedStrings.xml><?xml version="1.0" encoding="utf-8"?>
<sst xmlns="http://schemas.openxmlformats.org/spreadsheetml/2006/main" count="137" uniqueCount="136">
  <si>
    <t>FOA Silkeborg-Skanderborg</t>
  </si>
  <si>
    <t>Budget i detaljer</t>
  </si>
  <si>
    <t>Budget 2019</t>
  </si>
  <si>
    <t>Budget 2021</t>
  </si>
  <si>
    <t>Indtægter i alt</t>
  </si>
  <si>
    <t>Kontingentindtægter</t>
  </si>
  <si>
    <t>Andre indtægter</t>
  </si>
  <si>
    <t>Regulering AKUT-midler</t>
  </si>
  <si>
    <t>Modtagne deltagergebyrer</t>
  </si>
  <si>
    <t>Lokaleleje/forplejning folk udefra</t>
  </si>
  <si>
    <t>Husleje HK</t>
  </si>
  <si>
    <t>Øvrige indtægter</t>
  </si>
  <si>
    <t>Modtaget forpl./adm. AKUT</t>
  </si>
  <si>
    <t>Personale omkostninger i alt</t>
  </si>
  <si>
    <t>Lønninger</t>
  </si>
  <si>
    <t>Feriepenge/tillæg</t>
  </si>
  <si>
    <t>Pension arbejdsgiver</t>
  </si>
  <si>
    <t>Lønsumsafgift</t>
  </si>
  <si>
    <t>Regulering feriepengeforpligtelse</t>
  </si>
  <si>
    <t>Regulering fratrædelsesgodtgørelse</t>
  </si>
  <si>
    <t>AER, Kooperation, Koop Barsel</t>
  </si>
  <si>
    <t>Syge-/kursusrefusioner</t>
  </si>
  <si>
    <t>Lokalrådshonorar, Ref. Politisk arbejde</t>
  </si>
  <si>
    <t>OAA's andel af lønninger</t>
  </si>
  <si>
    <t>Møde-, kursus- og medlemsaktiviteter i alt</t>
  </si>
  <si>
    <t>Aktiviteter</t>
  </si>
  <si>
    <t>Seniorklubben</t>
  </si>
  <si>
    <t>Elevarbejde</t>
  </si>
  <si>
    <t>Generalforsamling</t>
  </si>
  <si>
    <t>Arrangementer</t>
  </si>
  <si>
    <t>Personalefester FOA huset</t>
  </si>
  <si>
    <t>Julegaver FOA Huset</t>
  </si>
  <si>
    <t>Øvrige, TR jul</t>
  </si>
  <si>
    <t>Jubilæum</t>
  </si>
  <si>
    <t>Gaver Jubilarer</t>
  </si>
  <si>
    <t>Fagligt Fællesskab</t>
  </si>
  <si>
    <t>Lederarbejde</t>
  </si>
  <si>
    <t>Projekter</t>
  </si>
  <si>
    <t>Flere aktive medlemmer</t>
  </si>
  <si>
    <t>Synlighed</t>
  </si>
  <si>
    <t>Personaleudvikling</t>
  </si>
  <si>
    <t>Personale uddannelse</t>
  </si>
  <si>
    <t>Kalendere og PR artikler</t>
  </si>
  <si>
    <t>Begravelseskassen</t>
  </si>
  <si>
    <t>Møde- og kursusudgifter</t>
  </si>
  <si>
    <t>Kørsel</t>
  </si>
  <si>
    <t>Daglønstab</t>
  </si>
  <si>
    <t>Honorarer</t>
  </si>
  <si>
    <t>Transport - rejseudgifter</t>
  </si>
  <si>
    <t>Ophold/Fortæring</t>
  </si>
  <si>
    <t>Lønrefusion til kommuner o.a.</t>
  </si>
  <si>
    <t>Administration</t>
  </si>
  <si>
    <t>Mødeudgifter</t>
  </si>
  <si>
    <t>Kursusudgifter/gebyrer</t>
  </si>
  <si>
    <t>Arrangementer/møder ude af huset</t>
  </si>
  <si>
    <t>Sektorerne</t>
  </si>
  <si>
    <t>SOSU</t>
  </si>
  <si>
    <t>Pædagogisk</t>
  </si>
  <si>
    <t>Teknik &amp; Service</t>
  </si>
  <si>
    <t>Administrationsomkostninger i alt</t>
  </si>
  <si>
    <t>Lønomkostninger Forbundet</t>
  </si>
  <si>
    <t>Revision</t>
  </si>
  <si>
    <t>Diverse gebyrer</t>
  </si>
  <si>
    <t>Porto og pakke udgifter</t>
  </si>
  <si>
    <t>Serviceaftale frankeringsmaskine</t>
  </si>
  <si>
    <t>FOA's kontingenter til andre</t>
  </si>
  <si>
    <t>Drift af kopimaskine</t>
  </si>
  <si>
    <t>Kontorartikler, patroner, kuverter m.m.</t>
  </si>
  <si>
    <t>Forsikringer personale, gruppeliv</t>
  </si>
  <si>
    <t>Erhvervsforsikring, fagforeningspakke</t>
  </si>
  <si>
    <t>Diverse abonnementer, bla. Falck</t>
  </si>
  <si>
    <t>Faglitteratur, pjecer og undervis. Mat.</t>
  </si>
  <si>
    <t>Aviser</t>
  </si>
  <si>
    <t>IT udstyr og programmer</t>
  </si>
  <si>
    <t>Bredbånd og andre IT ydelser</t>
  </si>
  <si>
    <t>Reparation og vedligeholdelse inventar</t>
  </si>
  <si>
    <t>Køb af inventar</t>
  </si>
  <si>
    <t>Udsmykning og blomster til huset</t>
  </si>
  <si>
    <t>Måtteservice</t>
  </si>
  <si>
    <t>Rengøringsartikler og éngangsservice</t>
  </si>
  <si>
    <t>Rengøring og køkkenhjælp udefra</t>
  </si>
  <si>
    <t>Diverse indkøb til huset, kaffe, frugt m.m.</t>
  </si>
  <si>
    <t>FOA-bilen</t>
  </si>
  <si>
    <t>Øvrige adm. omkostninger</t>
  </si>
  <si>
    <t>Kontingenter, tilskud, gaver i alt</t>
  </si>
  <si>
    <t>Tilskud og reparation af cykler</t>
  </si>
  <si>
    <t>Bevillinger og tilskud</t>
  </si>
  <si>
    <t>Tilskud andre - arrangementer ude</t>
  </si>
  <si>
    <t>Børnefonden</t>
  </si>
  <si>
    <t>Kontingenter/tilskud LO, FO, klubber</t>
  </si>
  <si>
    <t>Gaver og repræsentation</t>
  </si>
  <si>
    <t>Ejendomsudgifter i alt</t>
  </si>
  <si>
    <t>Ejendomsskatter</t>
  </si>
  <si>
    <t>Forsikringer på ejendommene</t>
  </si>
  <si>
    <t>Udvendig vedligehold</t>
  </si>
  <si>
    <t>Indvendig vedligehold og reparation</t>
  </si>
  <si>
    <t>El, vand, kloak</t>
  </si>
  <si>
    <t>Vinduespolering</t>
  </si>
  <si>
    <t>Renovation</t>
  </si>
  <si>
    <t>Alarm og vagtservice</t>
  </si>
  <si>
    <t>Vedligehold udenomsarealer</t>
  </si>
  <si>
    <t>Varme</t>
  </si>
  <si>
    <t>Huslejeindtægter A-kassen</t>
  </si>
  <si>
    <t>OAA's andel af ejendomsudgifter</t>
  </si>
  <si>
    <t>Renteindtægter</t>
  </si>
  <si>
    <t>Kursgevinster</t>
  </si>
  <si>
    <t>Aktieudbytte, udtrækning obl.</t>
  </si>
  <si>
    <t>Budget 2020</t>
  </si>
  <si>
    <t>ATP arbejdsgiver</t>
  </si>
  <si>
    <t xml:space="preserve"> </t>
  </si>
  <si>
    <t>-</t>
  </si>
  <si>
    <t>Regnskab 2020</t>
  </si>
  <si>
    <t>Foreningsskat</t>
  </si>
  <si>
    <t>Egenkapital ultimo</t>
  </si>
  <si>
    <t>indflytning</t>
  </si>
  <si>
    <t>undersøges</t>
  </si>
  <si>
    <t>Separat bilag på løn - Jan/Allan - dec 2020</t>
  </si>
  <si>
    <t>Låneomkostninger- og afdrag/vedligeholdelse besparelse</t>
  </si>
  <si>
    <t>Udgifter i alt før finansielle poster</t>
  </si>
  <si>
    <t>Endeligt Resultat</t>
  </si>
  <si>
    <t>Driftsresultat før finansielle poster</t>
  </si>
  <si>
    <t>Resultat før afskrivninger og foreningsskat</t>
  </si>
  <si>
    <t>Regnskab 2019</t>
  </si>
  <si>
    <t>Afskrivninger (de samme fra 2022)</t>
  </si>
  <si>
    <t>Finansielle poster i alt, ændret, burde være mere fra 2021 pga R 19 og R20, derefter bliver fri midler brugt til køb af ejendom</t>
  </si>
  <si>
    <t>måske slettes?</t>
  </si>
  <si>
    <t>Ny egenkapital/efter tab af ejendomsværdi</t>
  </si>
  <si>
    <t>Telefon, samtaler, abonnement, bøger</t>
  </si>
  <si>
    <t>Fratrædelsesgodtgørelse</t>
  </si>
  <si>
    <t>Adm. hjælp fra Århus (reddere)</t>
  </si>
  <si>
    <t>OAA's andel af adm. Omkostninger</t>
  </si>
  <si>
    <t>OAA's andel af kontingent/tilskud</t>
  </si>
  <si>
    <t>Prioritetsrenter/er med nederst (300-100)</t>
  </si>
  <si>
    <t>OAA's andel af varmeudgifter</t>
  </si>
  <si>
    <r>
      <t xml:space="preserve">Djurs/Lego/Juletræ </t>
    </r>
    <r>
      <rPr>
        <sz val="11"/>
        <color rgb="FFFF0000"/>
        <rFont val="Calibri"/>
        <family val="2"/>
        <scheme val="minor"/>
      </rPr>
      <t>(stoppet siden 2019)</t>
    </r>
  </si>
  <si>
    <t>Serviceaftale bogholderi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</si>
</sst>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rgb="FFFF0000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2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3" fontId="0" fillId="0" borderId="0" xfId="0" applyNumberFormat="1"/>
    <xf numFmtId="3" fontId="1" fillId="0" borderId="0" xfId="0" applyNumberFormat="1" applyFont="1"/>
    <xf numFmtId="3" fontId="0" fillId="0" borderId="0" xfId="0" applyNumberFormat="1" applyAlignment="1">
      <alignment horizontal="right"/>
    </xf>
    <xf numFmtId="3" fontId="0" fillId="0" borderId="0" xfId="0" applyNumberFormat="1" applyAlignment="1">
      <alignment horizontal="right" vertical="center"/>
    </xf>
    <xf numFmtId="164" fontId="0" fillId="0" borderId="0" xfId="1" applyNumberFormat="1" applyFont="1"/>
    <xf numFmtId="10" fontId="0" fillId="0" borderId="0" xfId="0" applyNumberFormat="1"/>
    <xf numFmtId="9" fontId="0" fillId="0" borderId="0" xfId="0" applyNumberFormat="1"/>
    <xf numFmtId="0" fontId="0" fillId="2" borderId="0" xfId="0" applyFill="1"/>
    <xf numFmtId="17" fontId="0" fillId="0" borderId="0" xfId="0" applyNumberFormat="1"/>
    <xf numFmtId="3" fontId="0" fillId="0" borderId="0" xfId="0" applyNumberFormat="1" applyFont="1"/>
    <xf numFmtId="10" fontId="1" fillId="0" borderId="0" xfId="0" applyNumberFormat="1" applyFont="1"/>
    <xf numFmtId="0" fontId="0" fillId="0" borderId="0" xfId="0" applyFill="1"/>
    <xf numFmtId="3" fontId="0" fillId="0" borderId="0" xfId="0" applyNumberFormat="1" applyFill="1"/>
    <xf numFmtId="164" fontId="0" fillId="0" borderId="0" xfId="1" applyNumberFormat="1" applyFont="1" applyFill="1"/>
    <xf numFmtId="10" fontId="7" fillId="0" borderId="0" xfId="0" applyNumberFormat="1" applyFont="1"/>
    <xf numFmtId="0" fontId="0" fillId="2" borderId="0" xfId="0" applyFont="1" applyFill="1"/>
    <xf numFmtId="0" fontId="1" fillId="0" borderId="0" xfId="0" applyFont="1" applyFill="1"/>
    <xf numFmtId="3" fontId="0" fillId="2" borderId="0" xfId="0" applyNumberFormat="1" applyFill="1"/>
    <xf numFmtId="3" fontId="0" fillId="0" borderId="0" xfId="0" applyNumberFormat="1" applyAlignment="1">
      <alignment horizontal="right" vertical="center"/>
    </xf>
  </cellXfs>
  <cellStyles count="2">
    <cellStyle name="K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3D2692-6C5D-422F-A0A2-11FC96AD32F7}">
  <dimension ref="A1:T149"/>
  <sheetViews>
    <sheetView tabSelected="1" zoomScaleNormal="100" workbookViewId="0">
      <pane ySplit="5" topLeftCell="A122" activePane="bottomLeft" state="frozen"/>
      <selection pane="bottomLeft" activeCell="I109" sqref="I109"/>
    </sheetView>
  </sheetViews>
  <sheetFormatPr defaultRowHeight="15" x14ac:dyDescent="0.25"/>
  <cols>
    <col min="1" max="1" width="43.140625" customWidth="1"/>
    <col min="2" max="2" width="3.5703125" customWidth="1"/>
    <col min="3" max="3" width="15.7109375" customWidth="1"/>
    <col min="4" max="4" width="13.5703125" customWidth="1"/>
    <col min="5" max="5" width="3.5703125" customWidth="1"/>
    <col min="6" max="7" width="15.7109375" customWidth="1"/>
    <col min="8" max="8" width="3.5703125" customWidth="1"/>
    <col min="9" max="9" width="15.7109375" customWidth="1"/>
    <col min="10" max="18" width="13.28515625" bestFit="1" customWidth="1"/>
    <col min="19" max="19" width="6.42578125" customWidth="1"/>
  </cols>
  <sheetData>
    <row r="1" spans="1:19" ht="18.75" x14ac:dyDescent="0.3">
      <c r="A1" s="3" t="s">
        <v>0</v>
      </c>
    </row>
    <row r="3" spans="1:19" x14ac:dyDescent="0.25">
      <c r="A3" s="1" t="s">
        <v>1</v>
      </c>
    </row>
    <row r="5" spans="1:19" x14ac:dyDescent="0.25">
      <c r="C5" s="1" t="s">
        <v>2</v>
      </c>
      <c r="D5" s="1" t="s">
        <v>122</v>
      </c>
      <c r="F5" s="1" t="s">
        <v>107</v>
      </c>
      <c r="G5" s="1" t="s">
        <v>111</v>
      </c>
      <c r="I5" s="1" t="s">
        <v>3</v>
      </c>
      <c r="J5" s="1">
        <v>2022</v>
      </c>
      <c r="K5" s="1">
        <v>2023</v>
      </c>
      <c r="L5" s="1">
        <v>2024</v>
      </c>
      <c r="M5" s="1">
        <v>2025</v>
      </c>
      <c r="N5" s="1">
        <v>2026</v>
      </c>
      <c r="O5" s="1">
        <v>2027</v>
      </c>
      <c r="P5" s="1">
        <v>2028</v>
      </c>
      <c r="Q5" s="1">
        <v>2029</v>
      </c>
      <c r="R5" s="1">
        <v>2030</v>
      </c>
    </row>
    <row r="7" spans="1:19" s="1" customFormat="1" x14ac:dyDescent="0.25">
      <c r="A7" s="1" t="s">
        <v>4</v>
      </c>
      <c r="C7" s="5">
        <f>SUM(C9,C11)</f>
        <v>10006521</v>
      </c>
      <c r="D7" s="5">
        <f>D9+D11</f>
        <v>11691753</v>
      </c>
      <c r="E7" s="5"/>
      <c r="F7" s="5">
        <f>SUM(F9,F11)</f>
        <v>10316500</v>
      </c>
      <c r="G7" s="5">
        <f>SUM(G9,G11)</f>
        <v>10425240</v>
      </c>
      <c r="H7" s="5"/>
      <c r="I7" s="5">
        <f>SUM(I9,I11)</f>
        <v>10202993.890000001</v>
      </c>
      <c r="J7" s="5">
        <f t="shared" ref="J7:R7" si="0">SUM(J9,J11)</f>
        <v>10147410.179715002</v>
      </c>
      <c r="K7" s="5">
        <f t="shared" si="0"/>
        <v>10102136.223726571</v>
      </c>
      <c r="L7" s="5">
        <f t="shared" si="0"/>
        <v>10067002.229719801</v>
      </c>
      <c r="M7" s="5">
        <f t="shared" si="0"/>
        <v>10041869.519055782</v>
      </c>
      <c r="N7" s="5">
        <f t="shared" si="0"/>
        <v>10026629.758316142</v>
      </c>
      <c r="O7" s="5">
        <f t="shared" si="0"/>
        <v>10021204.347272532</v>
      </c>
      <c r="P7" s="5">
        <f t="shared" si="0"/>
        <v>10025543.958584836</v>
      </c>
      <c r="Q7" s="5">
        <f t="shared" si="0"/>
        <v>10039628.225624388</v>
      </c>
      <c r="R7" s="5">
        <f t="shared" si="0"/>
        <v>10063465.575874984</v>
      </c>
    </row>
    <row r="8" spans="1:19" x14ac:dyDescent="0.25">
      <c r="C8" s="4"/>
      <c r="D8" s="4"/>
      <c r="E8" s="4"/>
      <c r="F8" s="4"/>
      <c r="G8" s="4"/>
      <c r="H8" s="4"/>
      <c r="I8" s="4"/>
    </row>
    <row r="9" spans="1:19" x14ac:dyDescent="0.25">
      <c r="A9" t="s">
        <v>5</v>
      </c>
      <c r="C9" s="4">
        <v>9498321</v>
      </c>
      <c r="D9" s="4">
        <v>9935619</v>
      </c>
      <c r="E9" s="4"/>
      <c r="F9" s="4">
        <v>9911000</v>
      </c>
      <c r="G9" s="4">
        <v>9740548</v>
      </c>
      <c r="H9" s="4"/>
      <c r="I9" s="4">
        <f>(G9*0.9925)+130000</f>
        <v>9797493.8900000006</v>
      </c>
      <c r="J9" s="8">
        <f>I9*0.9935</f>
        <v>9733810.179715002</v>
      </c>
      <c r="K9" s="8">
        <f>J9*0.9945</f>
        <v>9680274.2237265706</v>
      </c>
      <c r="L9" s="8">
        <f>K9*0.9955</f>
        <v>9636712.9897198007</v>
      </c>
      <c r="M9" s="8">
        <f>L9*0.9965</f>
        <v>9602984.4942557812</v>
      </c>
      <c r="N9" s="8">
        <f>M9*0.9975</f>
        <v>9578977.0330201425</v>
      </c>
      <c r="O9" s="8">
        <f>N9*0.9985</f>
        <v>9564608.567470612</v>
      </c>
      <c r="P9" s="8">
        <f>O9*0.9995</f>
        <v>9559826.2631868776</v>
      </c>
      <c r="Q9" s="8">
        <f>P9*1.0005</f>
        <v>9564606.1763184704</v>
      </c>
      <c r="R9" s="8">
        <f>Q9*1.0015</f>
        <v>9578953.0855829492</v>
      </c>
    </row>
    <row r="10" spans="1:19" x14ac:dyDescent="0.25">
      <c r="C10" s="4"/>
      <c r="D10" s="4"/>
      <c r="E10" s="4"/>
      <c r="F10" s="4"/>
      <c r="G10" s="4"/>
      <c r="H10" s="4"/>
      <c r="I10" s="4"/>
    </row>
    <row r="11" spans="1:19" s="1" customFormat="1" x14ac:dyDescent="0.25">
      <c r="A11" s="1" t="s">
        <v>6</v>
      </c>
      <c r="C11" s="5">
        <f>SUM(C12:C17)</f>
        <v>508200</v>
      </c>
      <c r="D11" s="5">
        <v>1756134</v>
      </c>
      <c r="E11" s="5"/>
      <c r="F11" s="5">
        <f>SUM(F12:F17)</f>
        <v>405500</v>
      </c>
      <c r="G11" s="5">
        <v>684692</v>
      </c>
      <c r="H11" s="5"/>
      <c r="I11" s="5">
        <f>SUM(I12:I17)</f>
        <v>405500</v>
      </c>
      <c r="J11" s="5">
        <f t="shared" ref="J11:R11" si="1">SUM(J12:J17)</f>
        <v>413600</v>
      </c>
      <c r="K11" s="5">
        <f t="shared" si="1"/>
        <v>421862</v>
      </c>
      <c r="L11" s="5">
        <f t="shared" si="1"/>
        <v>430289.24</v>
      </c>
      <c r="M11" s="5">
        <f t="shared" si="1"/>
        <v>438885.02480000001</v>
      </c>
      <c r="N11" s="5">
        <f t="shared" si="1"/>
        <v>447652.72529600002</v>
      </c>
      <c r="O11" s="5">
        <f t="shared" si="1"/>
        <v>456595.77980192</v>
      </c>
      <c r="P11" s="5">
        <f t="shared" si="1"/>
        <v>465717.69539795839</v>
      </c>
      <c r="Q11" s="5">
        <f t="shared" si="1"/>
        <v>475022.04930591758</v>
      </c>
      <c r="R11" s="5">
        <f t="shared" si="1"/>
        <v>484512.49029203592</v>
      </c>
    </row>
    <row r="12" spans="1:19" x14ac:dyDescent="0.25">
      <c r="A12" t="s">
        <v>7</v>
      </c>
      <c r="C12" s="4"/>
      <c r="D12" s="4"/>
      <c r="E12" s="4"/>
      <c r="F12" s="4"/>
      <c r="G12" s="4"/>
      <c r="H12" s="4"/>
      <c r="I12" s="4"/>
    </row>
    <row r="13" spans="1:19" x14ac:dyDescent="0.25">
      <c r="A13" t="s">
        <v>8</v>
      </c>
      <c r="C13" s="4"/>
      <c r="D13" s="4"/>
      <c r="E13" s="4"/>
      <c r="F13" s="4"/>
      <c r="G13" s="4"/>
      <c r="H13" s="4"/>
      <c r="I13" s="4"/>
    </row>
    <row r="14" spans="1:19" x14ac:dyDescent="0.25">
      <c r="A14" t="s">
        <v>9</v>
      </c>
      <c r="C14" s="4">
        <v>14200</v>
      </c>
      <c r="D14" s="4"/>
      <c r="E14" s="4"/>
      <c r="F14" s="4">
        <v>5000</v>
      </c>
      <c r="G14" s="4"/>
      <c r="H14" s="4"/>
      <c r="I14" s="4">
        <v>5000</v>
      </c>
      <c r="J14" s="4">
        <f t="shared" ref="J14:M15" si="2">I14*1.02</f>
        <v>5100</v>
      </c>
      <c r="K14" s="4">
        <f t="shared" si="2"/>
        <v>5202</v>
      </c>
      <c r="L14" s="4">
        <f t="shared" si="2"/>
        <v>5306.04</v>
      </c>
      <c r="M14" s="4">
        <f t="shared" si="2"/>
        <v>5412.1607999999997</v>
      </c>
      <c r="N14" s="4">
        <f t="shared" ref="N14:R17" si="3">M14*1.02</f>
        <v>5520.4040159999995</v>
      </c>
      <c r="O14" s="4">
        <f t="shared" si="3"/>
        <v>5630.8120963199999</v>
      </c>
      <c r="P14" s="4">
        <f t="shared" si="3"/>
        <v>5743.4283382464</v>
      </c>
      <c r="Q14" s="4">
        <f t="shared" si="3"/>
        <v>5858.2969050113279</v>
      </c>
      <c r="R14" s="4">
        <f t="shared" si="3"/>
        <v>5975.4628431115543</v>
      </c>
      <c r="S14" s="10">
        <v>0.02</v>
      </c>
    </row>
    <row r="15" spans="1:19" x14ac:dyDescent="0.25">
      <c r="A15" t="s">
        <v>10</v>
      </c>
      <c r="C15" s="4">
        <v>150000</v>
      </c>
      <c r="D15" s="4"/>
      <c r="E15" s="4"/>
      <c r="F15" s="4">
        <v>150000</v>
      </c>
      <c r="G15" s="4"/>
      <c r="H15" s="4"/>
      <c r="I15" s="4">
        <v>150000</v>
      </c>
      <c r="J15" s="4">
        <f t="shared" si="2"/>
        <v>153000</v>
      </c>
      <c r="K15" s="4">
        <f t="shared" si="2"/>
        <v>156060</v>
      </c>
      <c r="L15" s="4">
        <f t="shared" si="2"/>
        <v>159181.20000000001</v>
      </c>
      <c r="M15" s="4">
        <f t="shared" si="2"/>
        <v>162364.82400000002</v>
      </c>
      <c r="N15" s="4">
        <f t="shared" si="3"/>
        <v>165612.12048000001</v>
      </c>
      <c r="O15" s="4">
        <f t="shared" si="3"/>
        <v>168924.36288960002</v>
      </c>
      <c r="P15" s="4">
        <f t="shared" si="3"/>
        <v>172302.85014739202</v>
      </c>
      <c r="Q15" s="4">
        <f t="shared" si="3"/>
        <v>175748.90715033986</v>
      </c>
      <c r="R15" s="4">
        <f t="shared" si="3"/>
        <v>179263.88529334666</v>
      </c>
      <c r="S15" s="10">
        <v>0.02</v>
      </c>
    </row>
    <row r="16" spans="1:19" x14ac:dyDescent="0.25">
      <c r="A16" t="s">
        <v>11</v>
      </c>
      <c r="C16" s="4">
        <v>1000</v>
      </c>
      <c r="D16" s="4"/>
      <c r="E16" s="4"/>
      <c r="F16" s="4">
        <v>500</v>
      </c>
      <c r="G16" s="4"/>
      <c r="H16" s="4"/>
      <c r="I16" s="4">
        <v>500</v>
      </c>
      <c r="J16" s="4">
        <v>500</v>
      </c>
      <c r="K16" s="4">
        <v>500</v>
      </c>
      <c r="L16" s="4">
        <v>500</v>
      </c>
      <c r="M16" s="4">
        <v>500</v>
      </c>
      <c r="N16" s="4">
        <v>500</v>
      </c>
      <c r="O16" s="4">
        <v>500</v>
      </c>
      <c r="P16" s="4">
        <v>500</v>
      </c>
      <c r="Q16" s="4">
        <v>500</v>
      </c>
      <c r="R16" s="4">
        <v>500</v>
      </c>
      <c r="S16" s="15" t="s">
        <v>125</v>
      </c>
    </row>
    <row r="17" spans="1:20" x14ac:dyDescent="0.25">
      <c r="A17" t="s">
        <v>12</v>
      </c>
      <c r="C17" s="4">
        <v>343000</v>
      </c>
      <c r="D17" s="4"/>
      <c r="E17" s="4"/>
      <c r="F17" s="4">
        <v>250000</v>
      </c>
      <c r="G17" s="4"/>
      <c r="H17" s="4"/>
      <c r="I17" s="4">
        <v>250000</v>
      </c>
      <c r="J17" s="4">
        <f>I17*1.02</f>
        <v>255000</v>
      </c>
      <c r="K17" s="4">
        <f>J17*1.02</f>
        <v>260100</v>
      </c>
      <c r="L17" s="4">
        <f>K17*1.02</f>
        <v>265302</v>
      </c>
      <c r="M17" s="4">
        <f>L17*1.02</f>
        <v>270608.03999999998</v>
      </c>
      <c r="N17" s="4">
        <f t="shared" si="3"/>
        <v>276020.20079999999</v>
      </c>
      <c r="O17" s="4">
        <f t="shared" si="3"/>
        <v>281540.60481599998</v>
      </c>
      <c r="P17" s="4">
        <f t="shared" si="3"/>
        <v>287171.41691231995</v>
      </c>
      <c r="Q17" s="4">
        <f t="shared" si="3"/>
        <v>292914.84525056637</v>
      </c>
      <c r="R17" s="4">
        <f t="shared" si="3"/>
        <v>298773.14215557772</v>
      </c>
      <c r="S17" s="10">
        <v>0.02</v>
      </c>
    </row>
    <row r="18" spans="1:20" x14ac:dyDescent="0.25">
      <c r="C18" s="4"/>
      <c r="D18" s="4"/>
      <c r="E18" s="4"/>
      <c r="F18" s="4"/>
      <c r="G18" s="4"/>
      <c r="H18" s="4"/>
      <c r="I18" s="4"/>
    </row>
    <row r="19" spans="1:20" s="1" customFormat="1" x14ac:dyDescent="0.25">
      <c r="A19" s="1" t="s">
        <v>13</v>
      </c>
      <c r="C19" s="5">
        <f>SUM(C20:C31)</f>
        <v>6782110</v>
      </c>
      <c r="D19" s="5">
        <v>7197898</v>
      </c>
      <c r="E19" s="5"/>
      <c r="F19" s="5">
        <f>SUM(F20:F31)</f>
        <v>7229150.134794753</v>
      </c>
      <c r="G19" s="5">
        <v>6725432</v>
      </c>
      <c r="H19" s="5"/>
      <c r="I19" s="5">
        <f>SUM(I20:I31)</f>
        <v>6512108.2520000013</v>
      </c>
      <c r="J19" s="5">
        <f>SUM(J20:J31)</f>
        <v>6274478.8285999997</v>
      </c>
      <c r="K19" s="5">
        <f>SUM(K20:K31)</f>
        <v>6530378.4051720006</v>
      </c>
      <c r="L19" s="5">
        <f t="shared" ref="L19:R19" si="4">SUM(L20:L31)</f>
        <v>6528585.9732754417</v>
      </c>
      <c r="M19" s="5">
        <f t="shared" si="4"/>
        <v>6659357.6927409498</v>
      </c>
      <c r="N19" s="5">
        <f t="shared" si="4"/>
        <v>6792744.8465957679</v>
      </c>
      <c r="O19" s="5">
        <f t="shared" si="4"/>
        <v>6928799.7435276862</v>
      </c>
      <c r="P19" s="5">
        <f t="shared" si="4"/>
        <v>7067575.738398239</v>
      </c>
      <c r="Q19" s="5">
        <f t="shared" si="4"/>
        <v>7209127.2531662043</v>
      </c>
      <c r="R19" s="5">
        <f t="shared" si="4"/>
        <v>7353509.7982295277</v>
      </c>
      <c r="T19" t="s">
        <v>116</v>
      </c>
    </row>
    <row r="20" spans="1:20" x14ac:dyDescent="0.25">
      <c r="A20" s="19" t="s">
        <v>14</v>
      </c>
      <c r="C20" s="16">
        <v>5510230</v>
      </c>
      <c r="D20" s="4"/>
      <c r="E20" s="4"/>
      <c r="F20" s="4">
        <v>5892457</v>
      </c>
      <c r="G20" s="4"/>
      <c r="H20" s="4"/>
      <c r="I20" s="4">
        <f>5577312.468-(32000*6)</f>
        <v>5385312.4680000003</v>
      </c>
      <c r="J20" s="21">
        <v>6204000</v>
      </c>
      <c r="K20" s="21">
        <f>J20*1.02</f>
        <v>6328080</v>
      </c>
      <c r="L20" s="21">
        <f t="shared" ref="L20:R20" si="5">K20*1.02</f>
        <v>6454641.6000000006</v>
      </c>
      <c r="M20" s="21">
        <f t="shared" si="5"/>
        <v>6583734.432000001</v>
      </c>
      <c r="N20" s="21">
        <f t="shared" si="5"/>
        <v>6715409.1206400013</v>
      </c>
      <c r="O20" s="21">
        <f t="shared" si="5"/>
        <v>6849717.3030528016</v>
      </c>
      <c r="P20" s="21">
        <f t="shared" si="5"/>
        <v>6986711.6491138581</v>
      </c>
      <c r="Q20" s="21">
        <f t="shared" si="5"/>
        <v>7126445.8820961351</v>
      </c>
      <c r="R20" s="21">
        <f t="shared" si="5"/>
        <v>7268974.7997380579</v>
      </c>
      <c r="S20" s="10">
        <v>0.02</v>
      </c>
    </row>
    <row r="21" spans="1:20" x14ac:dyDescent="0.25">
      <c r="A21" s="11" t="s">
        <v>15</v>
      </c>
      <c r="C21" s="16">
        <v>137755</v>
      </c>
      <c r="D21" s="4"/>
      <c r="E21" s="4"/>
      <c r="F21" s="4">
        <v>170633</v>
      </c>
      <c r="G21" s="4"/>
      <c r="H21" s="4"/>
      <c r="I21" s="16">
        <v>269868.89799999999</v>
      </c>
      <c r="J21" s="21"/>
      <c r="K21" s="21">
        <f t="shared" ref="K21:R21" si="6">J21*1.02</f>
        <v>0</v>
      </c>
      <c r="L21" s="21">
        <f t="shared" si="6"/>
        <v>0</v>
      </c>
      <c r="M21" s="21">
        <f t="shared" si="6"/>
        <v>0</v>
      </c>
      <c r="N21" s="21">
        <f t="shared" si="6"/>
        <v>0</v>
      </c>
      <c r="O21" s="21">
        <f t="shared" si="6"/>
        <v>0</v>
      </c>
      <c r="P21" s="21">
        <f t="shared" si="6"/>
        <v>0</v>
      </c>
      <c r="Q21" s="21">
        <f t="shared" si="6"/>
        <v>0</v>
      </c>
      <c r="R21" s="21">
        <f t="shared" si="6"/>
        <v>0</v>
      </c>
      <c r="S21" s="10">
        <v>0.02</v>
      </c>
      <c r="T21" t="s">
        <v>115</v>
      </c>
    </row>
    <row r="22" spans="1:20" x14ac:dyDescent="0.25">
      <c r="A22" s="11" t="s">
        <v>16</v>
      </c>
      <c r="C22" s="16">
        <v>730043</v>
      </c>
      <c r="D22" s="4"/>
      <c r="E22" s="4"/>
      <c r="F22" s="4">
        <v>797915</v>
      </c>
      <c r="G22" s="4"/>
      <c r="H22" s="4"/>
      <c r="I22" s="4">
        <v>803141.72900000005</v>
      </c>
      <c r="J22" s="21"/>
      <c r="K22" s="21">
        <f t="shared" ref="K22:R27" si="7">J22*1.02</f>
        <v>0</v>
      </c>
      <c r="L22" s="21">
        <f t="shared" si="7"/>
        <v>0</v>
      </c>
      <c r="M22" s="21">
        <f t="shared" si="7"/>
        <v>0</v>
      </c>
      <c r="N22" s="21">
        <f t="shared" si="7"/>
        <v>0</v>
      </c>
      <c r="O22" s="21">
        <f t="shared" si="7"/>
        <v>0</v>
      </c>
      <c r="P22" s="21">
        <f t="shared" si="7"/>
        <v>0</v>
      </c>
      <c r="Q22" s="21">
        <f t="shared" si="7"/>
        <v>0</v>
      </c>
      <c r="R22" s="21">
        <f t="shared" si="7"/>
        <v>0</v>
      </c>
      <c r="S22" s="10">
        <v>0.02</v>
      </c>
    </row>
    <row r="23" spans="1:20" x14ac:dyDescent="0.25">
      <c r="A23" s="15" t="s">
        <v>128</v>
      </c>
      <c r="C23" s="4"/>
      <c r="D23" s="4"/>
      <c r="E23" s="4"/>
      <c r="F23" s="4"/>
      <c r="G23" s="4"/>
      <c r="H23" s="4"/>
      <c r="I23" s="4"/>
      <c r="K23" s="4">
        <v>130000</v>
      </c>
    </row>
    <row r="24" spans="1:20" x14ac:dyDescent="0.25">
      <c r="A24" s="11" t="s">
        <v>108</v>
      </c>
      <c r="C24" s="16">
        <v>29539</v>
      </c>
      <c r="D24" s="4"/>
      <c r="E24" s="4"/>
      <c r="F24" s="4">
        <v>30864.050000000007</v>
      </c>
      <c r="G24" s="4"/>
      <c r="H24" s="4"/>
      <c r="I24" s="4">
        <v>29299.282999999999</v>
      </c>
      <c r="J24" s="21"/>
      <c r="K24" s="21">
        <f t="shared" si="7"/>
        <v>0</v>
      </c>
      <c r="L24" s="21">
        <f t="shared" si="7"/>
        <v>0</v>
      </c>
      <c r="M24" s="21">
        <f t="shared" si="7"/>
        <v>0</v>
      </c>
      <c r="N24" s="21">
        <f t="shared" si="7"/>
        <v>0</v>
      </c>
      <c r="O24" s="21">
        <f t="shared" si="7"/>
        <v>0</v>
      </c>
      <c r="P24" s="21">
        <f t="shared" si="7"/>
        <v>0</v>
      </c>
      <c r="Q24" s="21">
        <f t="shared" si="7"/>
        <v>0</v>
      </c>
      <c r="R24" s="21">
        <f t="shared" si="7"/>
        <v>0</v>
      </c>
      <c r="S24" s="10">
        <v>0.02</v>
      </c>
    </row>
    <row r="25" spans="1:20" x14ac:dyDescent="0.25">
      <c r="A25" t="s">
        <v>17</v>
      </c>
      <c r="C25" s="4">
        <v>391836</v>
      </c>
      <c r="D25" s="4"/>
      <c r="E25" s="4"/>
      <c r="F25" s="4">
        <v>414654.94079475262</v>
      </c>
      <c r="G25" s="4"/>
      <c r="H25" s="4"/>
      <c r="I25" s="4">
        <v>208222.196</v>
      </c>
      <c r="J25" s="4">
        <f>I25*1.02</f>
        <v>212386.63991999999</v>
      </c>
      <c r="K25" s="4">
        <f t="shared" si="7"/>
        <v>216634.3727184</v>
      </c>
      <c r="L25" s="4">
        <f t="shared" si="7"/>
        <v>220967.06017276802</v>
      </c>
      <c r="M25" s="4">
        <f t="shared" si="7"/>
        <v>225386.4013762234</v>
      </c>
      <c r="N25" s="4">
        <f t="shared" si="7"/>
        <v>229894.12940374788</v>
      </c>
      <c r="O25" s="4">
        <f t="shared" si="7"/>
        <v>234492.01199182283</v>
      </c>
      <c r="P25" s="4">
        <f t="shared" si="7"/>
        <v>239181.85223165929</v>
      </c>
      <c r="Q25" s="4">
        <f t="shared" si="7"/>
        <v>243965.48927629247</v>
      </c>
      <c r="R25" s="4">
        <f t="shared" si="7"/>
        <v>248844.79906181834</v>
      </c>
      <c r="S25" s="10">
        <v>0.02</v>
      </c>
    </row>
    <row r="26" spans="1:20" x14ac:dyDescent="0.25">
      <c r="A26" s="15" t="s">
        <v>18</v>
      </c>
      <c r="C26" s="4">
        <v>10000</v>
      </c>
      <c r="D26" s="4"/>
      <c r="E26" s="4"/>
      <c r="F26" s="4">
        <v>60000</v>
      </c>
      <c r="G26" s="4"/>
      <c r="H26" s="4"/>
      <c r="I26" s="4">
        <v>-29709.056</v>
      </c>
      <c r="J26" s="4">
        <v>15000</v>
      </c>
      <c r="K26" s="4">
        <f>(K20-J20)/8</f>
        <v>15510</v>
      </c>
      <c r="L26" s="4">
        <f>K26*1.02</f>
        <v>15820.2</v>
      </c>
      <c r="M26" s="4">
        <f>L26*1.02</f>
        <v>16136.604000000001</v>
      </c>
      <c r="N26" s="4">
        <f t="shared" si="7"/>
        <v>16459.336080000001</v>
      </c>
      <c r="O26" s="4">
        <f t="shared" si="7"/>
        <v>16788.5228016</v>
      </c>
      <c r="P26" s="4">
        <f t="shared" si="7"/>
        <v>17124.293257632002</v>
      </c>
      <c r="Q26" s="4">
        <f t="shared" si="7"/>
        <v>17466.779122784643</v>
      </c>
      <c r="R26" s="4">
        <f t="shared" si="7"/>
        <v>17816.114705240336</v>
      </c>
      <c r="S26" s="10">
        <v>0.02</v>
      </c>
    </row>
    <row r="27" spans="1:20" x14ac:dyDescent="0.25">
      <c r="A27" s="15" t="s">
        <v>19</v>
      </c>
      <c r="C27" s="4">
        <v>16000</v>
      </c>
      <c r="D27" s="4"/>
      <c r="E27" s="4"/>
      <c r="F27" s="4">
        <v>32000</v>
      </c>
      <c r="G27" s="4"/>
      <c r="H27" s="4"/>
      <c r="I27" s="4">
        <v>32000</v>
      </c>
      <c r="J27" s="4">
        <f>I27*1.02</f>
        <v>32640</v>
      </c>
      <c r="K27" s="4">
        <f t="shared" ref="K27:M27" si="8">J27*1.02</f>
        <v>33292.800000000003</v>
      </c>
      <c r="L27" s="4">
        <f t="shared" si="8"/>
        <v>33958.656000000003</v>
      </c>
      <c r="M27" s="4">
        <f t="shared" si="8"/>
        <v>34637.829120000002</v>
      </c>
      <c r="N27" s="4">
        <f t="shared" si="7"/>
        <v>35330.5857024</v>
      </c>
      <c r="O27" s="4">
        <f t="shared" si="7"/>
        <v>36037.197416447998</v>
      </c>
      <c r="P27" s="4">
        <f t="shared" si="7"/>
        <v>36757.941364776962</v>
      </c>
      <c r="Q27" s="4">
        <f t="shared" si="7"/>
        <v>37493.100192072503</v>
      </c>
      <c r="R27" s="4">
        <f t="shared" si="7"/>
        <v>38242.962195913955</v>
      </c>
      <c r="S27" s="10">
        <v>0</v>
      </c>
    </row>
    <row r="28" spans="1:20" x14ac:dyDescent="0.25">
      <c r="A28" t="s">
        <v>20</v>
      </c>
      <c r="C28" s="4">
        <v>70747</v>
      </c>
      <c r="D28" s="4"/>
      <c r="E28" s="4"/>
      <c r="F28" s="4">
        <v>72162.144</v>
      </c>
      <c r="G28" s="4"/>
      <c r="H28" s="4"/>
      <c r="I28" s="4">
        <v>79401.478000000003</v>
      </c>
      <c r="J28" s="4">
        <f>I28*1.02</f>
        <v>80989.507559999998</v>
      </c>
      <c r="K28" s="4">
        <f t="shared" ref="K28:R29" si="9">J28*1.02</f>
        <v>82609.297711199994</v>
      </c>
      <c r="L28" s="4">
        <f t="shared" si="9"/>
        <v>84261.483665423992</v>
      </c>
      <c r="M28" s="4">
        <f t="shared" si="9"/>
        <v>85946.713338732472</v>
      </c>
      <c r="N28" s="4">
        <f t="shared" si="9"/>
        <v>87665.647605507125</v>
      </c>
      <c r="O28" s="4">
        <f t="shared" si="9"/>
        <v>89418.960557617276</v>
      </c>
      <c r="P28" s="4">
        <f t="shared" si="9"/>
        <v>91207.339768769627</v>
      </c>
      <c r="Q28" s="4">
        <f t="shared" si="9"/>
        <v>93031.486564145016</v>
      </c>
      <c r="R28" s="4">
        <f t="shared" si="9"/>
        <v>94892.116295427913</v>
      </c>
      <c r="S28" s="10">
        <v>0.02</v>
      </c>
    </row>
    <row r="29" spans="1:20" x14ac:dyDescent="0.25">
      <c r="A29" t="s">
        <v>21</v>
      </c>
      <c r="C29" s="4">
        <v>-26010</v>
      </c>
      <c r="D29" s="4"/>
      <c r="E29" s="4"/>
      <c r="F29" s="4">
        <v>-139838</v>
      </c>
      <c r="G29" s="4"/>
      <c r="H29" s="4"/>
      <c r="I29" s="4">
        <v>-175074.74400000001</v>
      </c>
      <c r="J29" s="4">
        <f>I29*1.02</f>
        <v>-178576.23888000002</v>
      </c>
      <c r="K29" s="4">
        <f t="shared" si="9"/>
        <v>-182147.76365760004</v>
      </c>
      <c r="L29" s="4">
        <f t="shared" si="9"/>
        <v>-185790.71893075205</v>
      </c>
      <c r="M29" s="4">
        <f t="shared" si="9"/>
        <v>-189506.53330936708</v>
      </c>
      <c r="N29" s="4">
        <f t="shared" si="9"/>
        <v>-193296.66397555443</v>
      </c>
      <c r="O29" s="4">
        <f t="shared" si="9"/>
        <v>-197162.59725506551</v>
      </c>
      <c r="P29" s="4">
        <f t="shared" si="9"/>
        <v>-201105.84920016682</v>
      </c>
      <c r="Q29" s="4">
        <f t="shared" si="9"/>
        <v>-205127.96618417016</v>
      </c>
      <c r="R29" s="4">
        <f t="shared" si="9"/>
        <v>-209230.52550785357</v>
      </c>
      <c r="S29" s="10">
        <v>0.02</v>
      </c>
    </row>
    <row r="30" spans="1:20" x14ac:dyDescent="0.25">
      <c r="A30" t="s">
        <v>22</v>
      </c>
      <c r="C30" s="4">
        <v>-10000</v>
      </c>
      <c r="D30" s="4"/>
      <c r="E30" s="4"/>
      <c r="F30" s="4">
        <v>-10000</v>
      </c>
      <c r="G30" s="4"/>
      <c r="H30" s="4"/>
      <c r="I30" s="4">
        <v>-10000</v>
      </c>
      <c r="J30" s="4">
        <v>-10000</v>
      </c>
      <c r="K30" s="4">
        <v>-10000</v>
      </c>
      <c r="L30" s="4">
        <v>-10000</v>
      </c>
      <c r="M30" s="4">
        <v>-10000</v>
      </c>
      <c r="N30" s="4">
        <v>-10000</v>
      </c>
      <c r="O30" s="4">
        <v>-10000</v>
      </c>
      <c r="P30" s="4">
        <v>-10000</v>
      </c>
      <c r="Q30" s="4">
        <v>-10000</v>
      </c>
      <c r="R30" s="4">
        <v>-10000</v>
      </c>
    </row>
    <row r="31" spans="1:20" x14ac:dyDescent="0.25">
      <c r="A31" t="s">
        <v>23</v>
      </c>
      <c r="C31" s="4">
        <v>-78030</v>
      </c>
      <c r="D31" s="4"/>
      <c r="E31" s="4"/>
      <c r="F31" s="4">
        <v>-91698</v>
      </c>
      <c r="G31" s="4"/>
      <c r="H31" s="4"/>
      <c r="I31" s="4">
        <v>-80354</v>
      </c>
      <c r="J31" s="4">
        <f>I31*1.02</f>
        <v>-81961.08</v>
      </c>
      <c r="K31" s="4">
        <f t="shared" ref="K31:R31" si="10">J31*1.02</f>
        <v>-83600.301600000006</v>
      </c>
      <c r="L31" s="4">
        <f t="shared" si="10"/>
        <v>-85272.307632000011</v>
      </c>
      <c r="M31" s="4">
        <f t="shared" si="10"/>
        <v>-86977.753784640008</v>
      </c>
      <c r="N31" s="4">
        <f t="shared" si="10"/>
        <v>-88717.308860332807</v>
      </c>
      <c r="O31" s="4">
        <f t="shared" si="10"/>
        <v>-90491.655037539458</v>
      </c>
      <c r="P31" s="4">
        <f t="shared" si="10"/>
        <v>-92301.488138290253</v>
      </c>
      <c r="Q31" s="4">
        <f t="shared" si="10"/>
        <v>-94147.517901056053</v>
      </c>
      <c r="R31" s="4">
        <f t="shared" si="10"/>
        <v>-96030.46825907717</v>
      </c>
      <c r="S31" s="10">
        <v>0.02</v>
      </c>
    </row>
    <row r="32" spans="1:20" x14ac:dyDescent="0.25">
      <c r="D32" s="4"/>
      <c r="E32" s="4"/>
      <c r="F32" s="4"/>
      <c r="G32" s="4"/>
      <c r="H32" s="4"/>
      <c r="I32" s="4"/>
    </row>
    <row r="33" spans="1:19" s="1" customFormat="1" x14ac:dyDescent="0.25">
      <c r="A33" s="1" t="s">
        <v>24</v>
      </c>
      <c r="C33" s="5">
        <f>SUM(C35,C49,C57,C69)</f>
        <v>2315640</v>
      </c>
      <c r="D33" s="5">
        <v>3055574</v>
      </c>
      <c r="E33" s="5"/>
      <c r="F33" s="5">
        <f>SUM(F35,F49,F57,F69)</f>
        <v>2449855</v>
      </c>
      <c r="G33" s="5">
        <v>1843291</v>
      </c>
      <c r="H33" s="5"/>
      <c r="I33" s="5">
        <f>SUM(I35,I49,I57,I69)</f>
        <v>1951490</v>
      </c>
      <c r="J33" s="5">
        <f>SUM(J35,J49,J57,J69)</f>
        <v>2102919.7999999998</v>
      </c>
      <c r="K33" s="5">
        <f t="shared" ref="K33:R33" si="11">SUM(K35,K49,K57,K69)</f>
        <v>2134978.196</v>
      </c>
      <c r="L33" s="5">
        <f t="shared" si="11"/>
        <v>2067677.7599200001</v>
      </c>
      <c r="M33" s="5">
        <f>SUM(M35,M49,M57,M69)</f>
        <v>2101031.3151184004</v>
      </c>
      <c r="N33" s="5">
        <f t="shared" si="11"/>
        <v>2135051.9414207684</v>
      </c>
      <c r="O33" s="5">
        <f t="shared" si="11"/>
        <v>2169752.9802491833</v>
      </c>
      <c r="P33" s="5">
        <f t="shared" si="11"/>
        <v>2205148.039854167</v>
      </c>
      <c r="Q33" s="5">
        <f t="shared" si="11"/>
        <v>2241251.0006512506</v>
      </c>
      <c r="R33" s="5">
        <f t="shared" si="11"/>
        <v>2278076.0206642756</v>
      </c>
    </row>
    <row r="34" spans="1:19" x14ac:dyDescent="0.25">
      <c r="C34" s="4"/>
      <c r="D34" s="4"/>
      <c r="E34" s="4"/>
      <c r="F34" s="4"/>
      <c r="G34" s="4"/>
      <c r="H34" s="4"/>
      <c r="I34" s="4"/>
    </row>
    <row r="35" spans="1:19" s="1" customFormat="1" x14ac:dyDescent="0.25">
      <c r="A35" s="1" t="s">
        <v>25</v>
      </c>
      <c r="C35" s="5">
        <f>SUM(C36:C47)</f>
        <v>526200</v>
      </c>
      <c r="D35" s="5"/>
      <c r="E35" s="5"/>
      <c r="F35" s="5">
        <f>SUM(F36:F47)</f>
        <v>580100</v>
      </c>
      <c r="G35" s="5"/>
      <c r="H35" s="5"/>
      <c r="I35" s="5">
        <f>SUM(I36:I47)</f>
        <v>558200</v>
      </c>
      <c r="J35" s="5">
        <f>SUM(J36:J47)</f>
        <v>436764</v>
      </c>
      <c r="K35" s="5">
        <f t="shared" ref="K35:R35" si="12">SUM(K36:K47)</f>
        <v>445499.27999999997</v>
      </c>
      <c r="L35" s="5">
        <f t="shared" si="12"/>
        <v>454409.26559999998</v>
      </c>
      <c r="M35" s="5">
        <f t="shared" si="12"/>
        <v>463497.45091200003</v>
      </c>
      <c r="N35" s="5">
        <f t="shared" si="12"/>
        <v>472767.39993024006</v>
      </c>
      <c r="O35" s="5">
        <f t="shared" si="12"/>
        <v>482222.74792884482</v>
      </c>
      <c r="P35" s="5">
        <f t="shared" si="12"/>
        <v>491867.20288742182</v>
      </c>
      <c r="Q35" s="5">
        <f t="shared" si="12"/>
        <v>501704.54694517027</v>
      </c>
      <c r="R35" s="5">
        <f t="shared" si="12"/>
        <v>511738.63788407366</v>
      </c>
    </row>
    <row r="36" spans="1:19" x14ac:dyDescent="0.25">
      <c r="A36" t="s">
        <v>26</v>
      </c>
      <c r="C36" s="4">
        <v>30000</v>
      </c>
      <c r="D36" s="4"/>
      <c r="E36" s="4"/>
      <c r="F36" s="4">
        <v>30000</v>
      </c>
      <c r="G36" s="4"/>
      <c r="H36" s="4"/>
      <c r="I36" s="4">
        <v>30000</v>
      </c>
      <c r="J36" s="4">
        <f>I36*1.02</f>
        <v>30600</v>
      </c>
      <c r="K36" s="4">
        <f>J36*1.02</f>
        <v>31212</v>
      </c>
      <c r="L36" s="4">
        <f>K36*1.02</f>
        <v>31836.240000000002</v>
      </c>
      <c r="M36" s="4">
        <f t="shared" ref="M36:R36" si="13">L36*1.02</f>
        <v>32472.964800000002</v>
      </c>
      <c r="N36" s="4">
        <f t="shared" si="13"/>
        <v>33122.424096000002</v>
      </c>
      <c r="O36" s="4">
        <f t="shared" si="13"/>
        <v>33784.872577920003</v>
      </c>
      <c r="P36" s="4">
        <f t="shared" si="13"/>
        <v>34460.570029478404</v>
      </c>
      <c r="Q36" s="4">
        <f t="shared" si="13"/>
        <v>35149.781430067975</v>
      </c>
      <c r="R36" s="4">
        <f t="shared" si="13"/>
        <v>35852.777058669337</v>
      </c>
      <c r="S36" s="10">
        <v>0.02</v>
      </c>
    </row>
    <row r="37" spans="1:19" x14ac:dyDescent="0.25">
      <c r="A37" t="s">
        <v>27</v>
      </c>
      <c r="C37" s="4">
        <v>-63000</v>
      </c>
      <c r="D37" s="4"/>
      <c r="E37" s="4"/>
      <c r="F37" s="4">
        <v>-21000</v>
      </c>
      <c r="G37" s="4"/>
      <c r="H37" s="4"/>
      <c r="I37" s="4">
        <v>-21000</v>
      </c>
      <c r="J37" s="4">
        <f t="shared" ref="J37:R37" si="14">I37*1.02</f>
        <v>-21420</v>
      </c>
      <c r="K37" s="4">
        <f t="shared" si="14"/>
        <v>-21848.400000000001</v>
      </c>
      <c r="L37" s="4">
        <f t="shared" si="14"/>
        <v>-22285.368000000002</v>
      </c>
      <c r="M37" s="4">
        <f t="shared" si="14"/>
        <v>-22731.075360000003</v>
      </c>
      <c r="N37" s="4">
        <f t="shared" si="14"/>
        <v>-23185.696867200004</v>
      </c>
      <c r="O37" s="4">
        <f t="shared" si="14"/>
        <v>-23649.410804544004</v>
      </c>
      <c r="P37" s="4">
        <f t="shared" si="14"/>
        <v>-24122.399020634886</v>
      </c>
      <c r="Q37" s="4">
        <f t="shared" si="14"/>
        <v>-24604.847001047583</v>
      </c>
      <c r="R37" s="4">
        <f t="shared" si="14"/>
        <v>-25096.943941068534</v>
      </c>
      <c r="S37" s="10">
        <v>0.02</v>
      </c>
    </row>
    <row r="38" spans="1:19" x14ac:dyDescent="0.25">
      <c r="A38" t="s">
        <v>28</v>
      </c>
      <c r="C38" s="4">
        <v>95000</v>
      </c>
      <c r="D38" s="4"/>
      <c r="E38" s="4"/>
      <c r="F38" s="4">
        <v>115000</v>
      </c>
      <c r="G38" s="4"/>
      <c r="H38" s="4"/>
      <c r="I38" s="4">
        <v>95000</v>
      </c>
      <c r="J38" s="4">
        <f t="shared" ref="J38:R38" si="15">I38*1.02</f>
        <v>96900</v>
      </c>
      <c r="K38" s="4">
        <f t="shared" si="15"/>
        <v>98838</v>
      </c>
      <c r="L38" s="4">
        <f t="shared" si="15"/>
        <v>100814.76</v>
      </c>
      <c r="M38" s="4">
        <f t="shared" si="15"/>
        <v>102831.0552</v>
      </c>
      <c r="N38" s="4">
        <f t="shared" si="15"/>
        <v>104887.67630400001</v>
      </c>
      <c r="O38" s="4">
        <f t="shared" si="15"/>
        <v>106985.42983008001</v>
      </c>
      <c r="P38" s="4">
        <f t="shared" si="15"/>
        <v>109125.13842668162</v>
      </c>
      <c r="Q38" s="4">
        <f t="shared" si="15"/>
        <v>111307.64119521526</v>
      </c>
      <c r="R38" s="4">
        <f t="shared" si="15"/>
        <v>113533.79401911957</v>
      </c>
      <c r="S38" s="10">
        <v>0.02</v>
      </c>
    </row>
    <row r="39" spans="1:19" x14ac:dyDescent="0.25">
      <c r="A39" t="s">
        <v>29</v>
      </c>
      <c r="C39" s="4">
        <v>150000</v>
      </c>
      <c r="D39" s="4"/>
      <c r="E39" s="4"/>
      <c r="F39" s="4">
        <v>150000</v>
      </c>
      <c r="G39" s="4"/>
      <c r="H39" s="4"/>
      <c r="I39" s="4">
        <v>150000</v>
      </c>
      <c r="J39" s="4">
        <f t="shared" ref="J39:R39" si="16">I39*1.02</f>
        <v>153000</v>
      </c>
      <c r="K39" s="4">
        <f t="shared" si="16"/>
        <v>156060</v>
      </c>
      <c r="L39" s="4">
        <f t="shared" si="16"/>
        <v>159181.20000000001</v>
      </c>
      <c r="M39" s="4">
        <f t="shared" si="16"/>
        <v>162364.82400000002</v>
      </c>
      <c r="N39" s="4">
        <f t="shared" si="16"/>
        <v>165612.12048000001</v>
      </c>
      <c r="O39" s="4">
        <f t="shared" si="16"/>
        <v>168924.36288960002</v>
      </c>
      <c r="P39" s="4">
        <f t="shared" si="16"/>
        <v>172302.85014739202</v>
      </c>
      <c r="Q39" s="4">
        <f t="shared" si="16"/>
        <v>175748.90715033986</v>
      </c>
      <c r="R39" s="4">
        <f t="shared" si="16"/>
        <v>179263.88529334666</v>
      </c>
      <c r="S39" s="10">
        <v>0.02</v>
      </c>
    </row>
    <row r="40" spans="1:19" x14ac:dyDescent="0.25">
      <c r="A40" t="s">
        <v>30</v>
      </c>
      <c r="C40" s="4">
        <v>16600</v>
      </c>
      <c r="D40" s="4"/>
      <c r="E40" s="4"/>
      <c r="F40" s="4">
        <v>20500</v>
      </c>
      <c r="G40" s="4"/>
      <c r="H40" s="4"/>
      <c r="I40" s="4">
        <v>16600</v>
      </c>
      <c r="J40" s="4">
        <f t="shared" ref="J40:R40" si="17">I40*1.02</f>
        <v>16932</v>
      </c>
      <c r="K40" s="4">
        <f t="shared" si="17"/>
        <v>17270.64</v>
      </c>
      <c r="L40" s="4">
        <f t="shared" si="17"/>
        <v>17616.052800000001</v>
      </c>
      <c r="M40" s="4">
        <f t="shared" si="17"/>
        <v>17968.373856000002</v>
      </c>
      <c r="N40" s="4">
        <f t="shared" si="17"/>
        <v>18327.741333120004</v>
      </c>
      <c r="O40" s="4">
        <f t="shared" si="17"/>
        <v>18694.296159782403</v>
      </c>
      <c r="P40" s="4">
        <f t="shared" si="17"/>
        <v>19068.182082978052</v>
      </c>
      <c r="Q40" s="4">
        <f t="shared" si="17"/>
        <v>19449.545724637614</v>
      </c>
      <c r="R40" s="4">
        <f t="shared" si="17"/>
        <v>19838.536639130365</v>
      </c>
      <c r="S40" s="10">
        <v>0.02</v>
      </c>
    </row>
    <row r="41" spans="1:19" x14ac:dyDescent="0.25">
      <c r="A41" t="s">
        <v>31</v>
      </c>
      <c r="C41" s="4">
        <v>7600</v>
      </c>
      <c r="D41" s="4"/>
      <c r="E41" s="4"/>
      <c r="F41" s="4">
        <v>7600</v>
      </c>
      <c r="G41" s="4"/>
      <c r="H41" s="4"/>
      <c r="I41" s="4">
        <v>7600</v>
      </c>
      <c r="J41" s="4">
        <f t="shared" ref="J41:R41" si="18">I41*1.02</f>
        <v>7752</v>
      </c>
      <c r="K41" s="4">
        <f t="shared" si="18"/>
        <v>7907.04</v>
      </c>
      <c r="L41" s="4">
        <f t="shared" si="18"/>
        <v>8065.1808000000001</v>
      </c>
      <c r="M41" s="4">
        <f t="shared" si="18"/>
        <v>8226.4844159999993</v>
      </c>
      <c r="N41" s="4">
        <f t="shared" si="18"/>
        <v>8391.0141043200001</v>
      </c>
      <c r="O41" s="4">
        <f t="shared" si="18"/>
        <v>8558.8343864064009</v>
      </c>
      <c r="P41" s="4">
        <f t="shared" si="18"/>
        <v>8730.0110741345288</v>
      </c>
      <c r="Q41" s="4">
        <f t="shared" si="18"/>
        <v>8904.6112956172201</v>
      </c>
      <c r="R41" s="4">
        <f t="shared" si="18"/>
        <v>9082.7035215295655</v>
      </c>
      <c r="S41" s="10">
        <v>0.02</v>
      </c>
    </row>
    <row r="42" spans="1:19" x14ac:dyDescent="0.25">
      <c r="A42" t="s">
        <v>32</v>
      </c>
      <c r="C42" s="4">
        <v>50000</v>
      </c>
      <c r="D42" s="4"/>
      <c r="E42" s="4"/>
      <c r="F42" s="4">
        <v>50000</v>
      </c>
      <c r="G42" s="4"/>
      <c r="H42" s="4"/>
      <c r="I42" s="4">
        <v>50000</v>
      </c>
      <c r="J42" s="4">
        <f t="shared" ref="J42:R42" si="19">I42*1.02</f>
        <v>51000</v>
      </c>
      <c r="K42" s="4">
        <f t="shared" si="19"/>
        <v>52020</v>
      </c>
      <c r="L42" s="4">
        <f t="shared" si="19"/>
        <v>53060.4</v>
      </c>
      <c r="M42" s="4">
        <f t="shared" si="19"/>
        <v>54121.608</v>
      </c>
      <c r="N42" s="4">
        <f t="shared" si="19"/>
        <v>55204.040160000004</v>
      </c>
      <c r="O42" s="4">
        <f t="shared" si="19"/>
        <v>56308.120963200003</v>
      </c>
      <c r="P42" s="4">
        <f t="shared" si="19"/>
        <v>57434.283382464004</v>
      </c>
      <c r="Q42" s="4">
        <f t="shared" si="19"/>
        <v>58582.969050113286</v>
      </c>
      <c r="R42" s="4">
        <f t="shared" si="19"/>
        <v>59754.628431115554</v>
      </c>
      <c r="S42" s="10">
        <v>0.02</v>
      </c>
    </row>
    <row r="43" spans="1:19" x14ac:dyDescent="0.25">
      <c r="A43" s="15" t="s">
        <v>134</v>
      </c>
      <c r="C43" s="4">
        <v>130000</v>
      </c>
      <c r="D43" s="4"/>
      <c r="E43" s="4"/>
      <c r="F43" s="4">
        <v>100000</v>
      </c>
      <c r="G43" s="4"/>
      <c r="H43" s="4"/>
      <c r="I43" s="4">
        <v>130000</v>
      </c>
      <c r="J43" s="4">
        <v>0</v>
      </c>
      <c r="K43" s="4">
        <f t="shared" ref="K43:R43" si="20">J43*1.02</f>
        <v>0</v>
      </c>
      <c r="L43" s="4">
        <f t="shared" si="20"/>
        <v>0</v>
      </c>
      <c r="M43" s="4">
        <f t="shared" si="20"/>
        <v>0</v>
      </c>
      <c r="N43" s="4">
        <f t="shared" si="20"/>
        <v>0</v>
      </c>
      <c r="O43" s="4">
        <f t="shared" si="20"/>
        <v>0</v>
      </c>
      <c r="P43" s="4">
        <f t="shared" si="20"/>
        <v>0</v>
      </c>
      <c r="Q43" s="4">
        <f t="shared" si="20"/>
        <v>0</v>
      </c>
      <c r="R43" s="4">
        <f t="shared" si="20"/>
        <v>0</v>
      </c>
      <c r="S43" s="10">
        <v>0.02</v>
      </c>
    </row>
    <row r="44" spans="1:19" x14ac:dyDescent="0.25">
      <c r="A44" t="s">
        <v>33</v>
      </c>
      <c r="C44" s="4">
        <v>35000</v>
      </c>
      <c r="D44" s="4"/>
      <c r="E44" s="4"/>
      <c r="F44" s="4">
        <v>37000</v>
      </c>
      <c r="G44" s="4"/>
      <c r="H44" s="4"/>
      <c r="I44" s="22">
        <v>60000</v>
      </c>
      <c r="J44" s="4">
        <f t="shared" ref="J44:R44" si="21">I44*1.02</f>
        <v>61200</v>
      </c>
      <c r="K44" s="4">
        <f t="shared" si="21"/>
        <v>62424</v>
      </c>
      <c r="L44" s="4">
        <f t="shared" si="21"/>
        <v>63672.480000000003</v>
      </c>
      <c r="M44" s="4">
        <f t="shared" si="21"/>
        <v>64945.929600000003</v>
      </c>
      <c r="N44" s="4">
        <f t="shared" si="21"/>
        <v>66244.848192000005</v>
      </c>
      <c r="O44" s="4">
        <f t="shared" si="21"/>
        <v>67569.745155840006</v>
      </c>
      <c r="P44" s="4">
        <f t="shared" si="21"/>
        <v>68921.140058956807</v>
      </c>
      <c r="Q44" s="4">
        <f t="shared" si="21"/>
        <v>70299.562860135949</v>
      </c>
      <c r="R44" s="4">
        <f t="shared" si="21"/>
        <v>71705.554117338674</v>
      </c>
      <c r="S44" s="10">
        <v>0.02</v>
      </c>
    </row>
    <row r="45" spans="1:19" x14ac:dyDescent="0.25">
      <c r="A45" t="s">
        <v>34</v>
      </c>
      <c r="C45" s="4">
        <v>20000</v>
      </c>
      <c r="D45" s="4"/>
      <c r="E45" s="4"/>
      <c r="F45" s="4">
        <v>36000</v>
      </c>
      <c r="G45" s="4"/>
      <c r="H45" s="4"/>
      <c r="I45" s="22"/>
      <c r="S45" s="9"/>
    </row>
    <row r="46" spans="1:19" x14ac:dyDescent="0.25">
      <c r="A46" t="s">
        <v>35</v>
      </c>
      <c r="C46" s="4">
        <v>30000</v>
      </c>
      <c r="D46" s="4"/>
      <c r="E46" s="4"/>
      <c r="F46" s="4">
        <v>30000</v>
      </c>
      <c r="G46" s="4"/>
      <c r="H46" s="4"/>
      <c r="I46" s="4">
        <v>25000</v>
      </c>
      <c r="J46" s="4">
        <f>I46*1.02</f>
        <v>25500</v>
      </c>
      <c r="K46" s="4">
        <f>J46*1.02</f>
        <v>26010</v>
      </c>
      <c r="L46" s="4">
        <f t="shared" ref="L46:R46" si="22">K46*1.02</f>
        <v>26530.2</v>
      </c>
      <c r="M46" s="4">
        <f t="shared" si="22"/>
        <v>27060.804</v>
      </c>
      <c r="N46" s="4">
        <f t="shared" si="22"/>
        <v>27602.020080000002</v>
      </c>
      <c r="O46" s="4">
        <f t="shared" si="22"/>
        <v>28154.060481600001</v>
      </c>
      <c r="P46" s="4">
        <f t="shared" si="22"/>
        <v>28717.141691232002</v>
      </c>
      <c r="Q46" s="4">
        <f t="shared" si="22"/>
        <v>29291.484525056643</v>
      </c>
      <c r="R46" s="4">
        <f t="shared" si="22"/>
        <v>29877.314215557777</v>
      </c>
      <c r="S46" s="10">
        <v>0.02</v>
      </c>
    </row>
    <row r="47" spans="1:19" x14ac:dyDescent="0.25">
      <c r="A47" t="s">
        <v>36</v>
      </c>
      <c r="C47" s="4">
        <v>25000</v>
      </c>
      <c r="D47" s="4"/>
      <c r="E47" s="4"/>
      <c r="F47" s="4">
        <v>25000</v>
      </c>
      <c r="G47" s="4"/>
      <c r="H47" s="4"/>
      <c r="I47" s="4">
        <v>15000</v>
      </c>
      <c r="J47" s="4">
        <f>I47*1.02</f>
        <v>15300</v>
      </c>
      <c r="K47" s="4">
        <f t="shared" ref="K47:R47" si="23">J47*1.02</f>
        <v>15606</v>
      </c>
      <c r="L47" s="4">
        <f t="shared" si="23"/>
        <v>15918.12</v>
      </c>
      <c r="M47" s="4">
        <f t="shared" si="23"/>
        <v>16236.482400000001</v>
      </c>
      <c r="N47" s="4">
        <f t="shared" si="23"/>
        <v>16561.212048000001</v>
      </c>
      <c r="O47" s="4">
        <f t="shared" si="23"/>
        <v>16892.436288960002</v>
      </c>
      <c r="P47" s="4">
        <f t="shared" si="23"/>
        <v>17230.285014739202</v>
      </c>
      <c r="Q47" s="4">
        <f t="shared" si="23"/>
        <v>17574.890715033987</v>
      </c>
      <c r="R47" s="4">
        <f t="shared" si="23"/>
        <v>17926.388529334668</v>
      </c>
      <c r="S47" s="10">
        <v>0.02</v>
      </c>
    </row>
    <row r="48" spans="1:19" x14ac:dyDescent="0.25">
      <c r="C48" s="4"/>
      <c r="D48" s="4"/>
      <c r="E48" s="4"/>
      <c r="F48" s="4"/>
      <c r="G48" s="4"/>
      <c r="H48" s="4"/>
      <c r="I48" s="4"/>
    </row>
    <row r="49" spans="1:19" s="1" customFormat="1" x14ac:dyDescent="0.25">
      <c r="A49" s="1" t="s">
        <v>37</v>
      </c>
      <c r="C49" s="5">
        <f>SUM(C50:C55)</f>
        <v>497000</v>
      </c>
      <c r="D49" s="5"/>
      <c r="E49" s="5"/>
      <c r="F49" s="5">
        <f>SUM(F50:F55)</f>
        <v>620000</v>
      </c>
      <c r="G49" s="5"/>
      <c r="H49" s="5"/>
      <c r="I49" s="5">
        <f>SUM(I50:I55)</f>
        <v>610500</v>
      </c>
      <c r="J49" s="5">
        <f t="shared" ref="J49:R49" si="24">SUM(J50:J55)</f>
        <v>622710</v>
      </c>
      <c r="K49" s="5">
        <f t="shared" si="24"/>
        <v>635164.19999999995</v>
      </c>
      <c r="L49" s="5">
        <f t="shared" si="24"/>
        <v>647867.48400000005</v>
      </c>
      <c r="M49" s="5">
        <f t="shared" si="24"/>
        <v>660824.83368000016</v>
      </c>
      <c r="N49" s="5">
        <f t="shared" si="24"/>
        <v>674041.33035360009</v>
      </c>
      <c r="O49" s="5">
        <f t="shared" si="24"/>
        <v>687522.156960672</v>
      </c>
      <c r="P49" s="5">
        <f t="shared" si="24"/>
        <v>701272.60009988549</v>
      </c>
      <c r="Q49" s="5">
        <f t="shared" si="24"/>
        <v>715298.05210188311</v>
      </c>
      <c r="R49" s="5">
        <f t="shared" si="24"/>
        <v>729604.01314392081</v>
      </c>
    </row>
    <row r="50" spans="1:19" x14ac:dyDescent="0.25">
      <c r="A50" t="s">
        <v>38</v>
      </c>
      <c r="C50" s="4">
        <v>50000</v>
      </c>
      <c r="D50" s="4"/>
      <c r="E50" s="4"/>
      <c r="F50" s="4"/>
      <c r="G50" s="4"/>
      <c r="H50" s="4"/>
      <c r="I50" s="4">
        <v>50000</v>
      </c>
      <c r="J50" s="4">
        <f>I50*1.02</f>
        <v>51000</v>
      </c>
      <c r="K50" s="4">
        <f>J50*1.02</f>
        <v>52020</v>
      </c>
      <c r="L50" s="4">
        <f t="shared" ref="L50:R51" si="25">K50*1.02</f>
        <v>53060.4</v>
      </c>
      <c r="M50" s="4">
        <f t="shared" si="25"/>
        <v>54121.608</v>
      </c>
      <c r="N50" s="4">
        <f t="shared" si="25"/>
        <v>55204.040160000004</v>
      </c>
      <c r="O50" s="4">
        <f t="shared" si="25"/>
        <v>56308.120963200003</v>
      </c>
      <c r="P50" s="4">
        <f t="shared" si="25"/>
        <v>57434.283382464004</v>
      </c>
      <c r="Q50" s="4">
        <f t="shared" si="25"/>
        <v>58582.969050113286</v>
      </c>
      <c r="R50" s="4">
        <f t="shared" si="25"/>
        <v>59754.628431115554</v>
      </c>
      <c r="S50" s="10">
        <v>0.02</v>
      </c>
    </row>
    <row r="51" spans="1:19" x14ac:dyDescent="0.25">
      <c r="A51" t="s">
        <v>39</v>
      </c>
      <c r="C51" s="4">
        <v>160500</v>
      </c>
      <c r="D51" s="4"/>
      <c r="E51" s="4"/>
      <c r="F51" s="4">
        <v>170000</v>
      </c>
      <c r="G51" s="4"/>
      <c r="H51" s="4"/>
      <c r="I51" s="4">
        <v>160500</v>
      </c>
      <c r="J51" s="4">
        <f>I51*1.02</f>
        <v>163710</v>
      </c>
      <c r="K51" s="4">
        <f>J51*1.02</f>
        <v>166984.20000000001</v>
      </c>
      <c r="L51" s="4">
        <f t="shared" si="25"/>
        <v>170323.88400000002</v>
      </c>
      <c r="M51" s="4">
        <f t="shared" si="25"/>
        <v>173730.36168000003</v>
      </c>
      <c r="N51" s="4">
        <f t="shared" si="25"/>
        <v>177204.96891360002</v>
      </c>
      <c r="O51" s="4">
        <f t="shared" si="25"/>
        <v>180749.06829187204</v>
      </c>
      <c r="P51" s="4">
        <f t="shared" si="25"/>
        <v>184364.04965770949</v>
      </c>
      <c r="Q51" s="4">
        <f t="shared" si="25"/>
        <v>188051.33065086367</v>
      </c>
      <c r="R51" s="4">
        <f t="shared" si="25"/>
        <v>191812.35726388096</v>
      </c>
      <c r="S51" s="10">
        <v>0.02</v>
      </c>
    </row>
    <row r="52" spans="1:19" x14ac:dyDescent="0.25">
      <c r="A52" t="s">
        <v>40</v>
      </c>
      <c r="C52" s="4">
        <v>50000</v>
      </c>
      <c r="D52" s="4"/>
      <c r="E52" s="4"/>
      <c r="F52" s="22">
        <v>150000</v>
      </c>
      <c r="G52" s="7"/>
      <c r="H52" s="4"/>
      <c r="I52" s="22">
        <v>100000</v>
      </c>
      <c r="J52" s="4">
        <f>I52*1.02</f>
        <v>102000</v>
      </c>
      <c r="K52" s="4">
        <f t="shared" ref="K52:R52" si="26">J52*1.02</f>
        <v>104040</v>
      </c>
      <c r="L52" s="4">
        <f t="shared" si="26"/>
        <v>106120.8</v>
      </c>
      <c r="M52" s="4">
        <f t="shared" si="26"/>
        <v>108243.216</v>
      </c>
      <c r="N52" s="4">
        <f t="shared" si="26"/>
        <v>110408.08032000001</v>
      </c>
      <c r="O52" s="4">
        <f t="shared" si="26"/>
        <v>112616.24192640001</v>
      </c>
      <c r="P52" s="4">
        <f t="shared" si="26"/>
        <v>114868.56676492801</v>
      </c>
      <c r="Q52" s="4">
        <f t="shared" si="26"/>
        <v>117165.93810022657</v>
      </c>
      <c r="R52" s="4">
        <f t="shared" si="26"/>
        <v>119509.25686223111</v>
      </c>
      <c r="S52" s="10">
        <v>0.02</v>
      </c>
    </row>
    <row r="53" spans="1:19" x14ac:dyDescent="0.25">
      <c r="A53" t="s">
        <v>41</v>
      </c>
      <c r="C53" s="4">
        <v>100000</v>
      </c>
      <c r="D53" s="4"/>
      <c r="E53" s="4"/>
      <c r="F53" s="22"/>
      <c r="G53" s="7"/>
      <c r="H53" s="4"/>
      <c r="I53" s="22"/>
      <c r="S53" s="9"/>
    </row>
    <row r="54" spans="1:19" x14ac:dyDescent="0.25">
      <c r="A54" t="s">
        <v>42</v>
      </c>
      <c r="C54" s="4">
        <v>136500</v>
      </c>
      <c r="D54" s="4"/>
      <c r="E54" s="4"/>
      <c r="F54" s="4">
        <v>150000</v>
      </c>
      <c r="G54" s="4"/>
      <c r="H54" s="4"/>
      <c r="I54" s="4">
        <v>150000</v>
      </c>
      <c r="J54" s="4">
        <f>I54*1.02</f>
        <v>153000</v>
      </c>
      <c r="K54" s="4">
        <f t="shared" ref="K54:R54" si="27">J54*1.02</f>
        <v>156060</v>
      </c>
      <c r="L54" s="4">
        <f t="shared" si="27"/>
        <v>159181.20000000001</v>
      </c>
      <c r="M54" s="4">
        <f t="shared" si="27"/>
        <v>162364.82400000002</v>
      </c>
      <c r="N54" s="4">
        <f t="shared" si="27"/>
        <v>165612.12048000001</v>
      </c>
      <c r="O54" s="4">
        <f t="shared" si="27"/>
        <v>168924.36288960002</v>
      </c>
      <c r="P54" s="4">
        <f t="shared" si="27"/>
        <v>172302.85014739202</v>
      </c>
      <c r="Q54" s="4">
        <f t="shared" si="27"/>
        <v>175748.90715033986</v>
      </c>
      <c r="R54" s="4">
        <f t="shared" si="27"/>
        <v>179263.88529334666</v>
      </c>
      <c r="S54" s="10">
        <v>0.02</v>
      </c>
    </row>
    <row r="55" spans="1:19" x14ac:dyDescent="0.25">
      <c r="A55" t="s">
        <v>43</v>
      </c>
      <c r="C55" s="4"/>
      <c r="D55" s="4"/>
      <c r="E55" s="4"/>
      <c r="F55" s="4">
        <v>150000</v>
      </c>
      <c r="G55" s="4"/>
      <c r="H55" s="4"/>
      <c r="I55" s="4">
        <v>150000</v>
      </c>
      <c r="J55" s="4">
        <f>I55*1.02</f>
        <v>153000</v>
      </c>
      <c r="K55" s="4">
        <f t="shared" ref="K55:R55" si="28">J55*1.02</f>
        <v>156060</v>
      </c>
      <c r="L55" s="4">
        <f t="shared" si="28"/>
        <v>159181.20000000001</v>
      </c>
      <c r="M55" s="4">
        <f t="shared" si="28"/>
        <v>162364.82400000002</v>
      </c>
      <c r="N55" s="4">
        <f t="shared" si="28"/>
        <v>165612.12048000001</v>
      </c>
      <c r="O55" s="4">
        <f t="shared" si="28"/>
        <v>168924.36288960002</v>
      </c>
      <c r="P55" s="4">
        <f t="shared" si="28"/>
        <v>172302.85014739202</v>
      </c>
      <c r="Q55" s="4">
        <f t="shared" si="28"/>
        <v>175748.90715033986</v>
      </c>
      <c r="R55" s="4">
        <f t="shared" si="28"/>
        <v>179263.88529334666</v>
      </c>
      <c r="S55" s="10">
        <v>0.02</v>
      </c>
    </row>
    <row r="56" spans="1:19" x14ac:dyDescent="0.25">
      <c r="C56" s="4"/>
      <c r="D56" s="4"/>
      <c r="E56" s="4"/>
      <c r="F56" s="4"/>
      <c r="G56" s="4"/>
      <c r="H56" s="4"/>
      <c r="I56" s="4"/>
    </row>
    <row r="57" spans="1:19" s="1" customFormat="1" x14ac:dyDescent="0.25">
      <c r="A57" s="1" t="s">
        <v>44</v>
      </c>
      <c r="C57" s="5">
        <f>SUM(C58:C67)</f>
        <v>592440</v>
      </c>
      <c r="D57" s="5"/>
      <c r="E57" s="5"/>
      <c r="F57" s="5">
        <f>SUM(F58:F67)</f>
        <v>549975</v>
      </c>
      <c r="G57" s="5"/>
      <c r="H57" s="5"/>
      <c r="I57" s="5">
        <f>SUM(I58:I67)</f>
        <v>532790</v>
      </c>
      <c r="J57" s="5">
        <f t="shared" ref="J57:R57" si="29">SUM(J58:J67)</f>
        <v>543445.80000000005</v>
      </c>
      <c r="K57" s="5">
        <f t="shared" si="29"/>
        <v>554314.71600000001</v>
      </c>
      <c r="L57" s="5">
        <f t="shared" si="29"/>
        <v>565401.01032</v>
      </c>
      <c r="M57" s="5">
        <f t="shared" si="29"/>
        <v>576709.03052640008</v>
      </c>
      <c r="N57" s="5">
        <f t="shared" si="29"/>
        <v>588243.21113692806</v>
      </c>
      <c r="O57" s="5">
        <f t="shared" si="29"/>
        <v>600008.0753596666</v>
      </c>
      <c r="P57" s="5">
        <f t="shared" si="29"/>
        <v>612008.23686685995</v>
      </c>
      <c r="Q57" s="5">
        <f t="shared" si="29"/>
        <v>624248.40160419699</v>
      </c>
      <c r="R57" s="5">
        <f t="shared" si="29"/>
        <v>636733.36963628116</v>
      </c>
    </row>
    <row r="58" spans="1:19" x14ac:dyDescent="0.25">
      <c r="A58" t="s">
        <v>46</v>
      </c>
      <c r="C58" s="4">
        <v>24000</v>
      </c>
      <c r="D58" s="4"/>
      <c r="E58" s="4"/>
      <c r="F58" s="4">
        <v>24000</v>
      </c>
      <c r="G58" s="4"/>
      <c r="H58" s="4"/>
      <c r="I58" s="4">
        <v>24000</v>
      </c>
      <c r="J58" s="4">
        <f t="shared" ref="J58:J67" si="30">I58*1.02</f>
        <v>24480</v>
      </c>
      <c r="K58" s="4">
        <f t="shared" ref="K58:R58" si="31">J58*1.02</f>
        <v>24969.600000000002</v>
      </c>
      <c r="L58" s="4">
        <f t="shared" si="31"/>
        <v>25468.992000000002</v>
      </c>
      <c r="M58" s="4">
        <f t="shared" si="31"/>
        <v>25978.371840000003</v>
      </c>
      <c r="N58" s="4">
        <f t="shared" si="31"/>
        <v>26497.939276800003</v>
      </c>
      <c r="O58" s="4">
        <f t="shared" si="31"/>
        <v>27027.898062336004</v>
      </c>
      <c r="P58" s="4">
        <f t="shared" si="31"/>
        <v>27568.456023582723</v>
      </c>
      <c r="Q58" s="4">
        <f t="shared" si="31"/>
        <v>28119.825144054379</v>
      </c>
      <c r="R58" s="4">
        <f t="shared" si="31"/>
        <v>28682.221646935468</v>
      </c>
      <c r="S58" s="10">
        <v>0.02</v>
      </c>
    </row>
    <row r="59" spans="1:19" x14ac:dyDescent="0.25">
      <c r="A59" t="s">
        <v>45</v>
      </c>
      <c r="C59" s="4">
        <v>90000</v>
      </c>
      <c r="D59" s="4"/>
      <c r="E59" s="4"/>
      <c r="F59" s="4">
        <v>110000</v>
      </c>
      <c r="G59" s="4"/>
      <c r="H59" s="4"/>
      <c r="I59" s="4">
        <v>90000</v>
      </c>
      <c r="J59" s="4">
        <f t="shared" si="30"/>
        <v>91800</v>
      </c>
      <c r="K59" s="4">
        <f t="shared" ref="K59:R59" si="32">J59*1.02</f>
        <v>93636</v>
      </c>
      <c r="L59" s="4">
        <f t="shared" si="32"/>
        <v>95508.72</v>
      </c>
      <c r="M59" s="4">
        <f t="shared" si="32"/>
        <v>97418.894400000005</v>
      </c>
      <c r="N59" s="4">
        <f t="shared" si="32"/>
        <v>99367.272288000007</v>
      </c>
      <c r="O59" s="4">
        <f t="shared" si="32"/>
        <v>101354.61773376001</v>
      </c>
      <c r="P59" s="4">
        <f t="shared" si="32"/>
        <v>103381.71008843521</v>
      </c>
      <c r="Q59" s="4">
        <f t="shared" si="32"/>
        <v>105449.34429020392</v>
      </c>
      <c r="R59" s="4">
        <f t="shared" si="32"/>
        <v>107558.33117600801</v>
      </c>
      <c r="S59" s="10">
        <v>0.02</v>
      </c>
    </row>
    <row r="60" spans="1:19" x14ac:dyDescent="0.25">
      <c r="A60" t="s">
        <v>47</v>
      </c>
      <c r="C60" s="4">
        <v>5000</v>
      </c>
      <c r="D60" s="4"/>
      <c r="E60" s="4"/>
      <c r="F60" s="4">
        <v>8000</v>
      </c>
      <c r="G60" s="4"/>
      <c r="H60" s="4"/>
      <c r="I60" s="4">
        <v>5000</v>
      </c>
      <c r="J60" s="4">
        <f t="shared" si="30"/>
        <v>5100</v>
      </c>
      <c r="K60" s="4">
        <f t="shared" ref="K60:R60" si="33">J60*1.02</f>
        <v>5202</v>
      </c>
      <c r="L60" s="4">
        <f t="shared" si="33"/>
        <v>5306.04</v>
      </c>
      <c r="M60" s="4">
        <f t="shared" si="33"/>
        <v>5412.1607999999997</v>
      </c>
      <c r="N60" s="4">
        <f t="shared" si="33"/>
        <v>5520.4040159999995</v>
      </c>
      <c r="O60" s="4">
        <f t="shared" si="33"/>
        <v>5630.8120963199999</v>
      </c>
      <c r="P60" s="4">
        <f t="shared" si="33"/>
        <v>5743.4283382464</v>
      </c>
      <c r="Q60" s="4">
        <f t="shared" si="33"/>
        <v>5858.2969050113279</v>
      </c>
      <c r="R60" s="4">
        <f t="shared" si="33"/>
        <v>5975.4628431115543</v>
      </c>
      <c r="S60" s="10">
        <v>0.02</v>
      </c>
    </row>
    <row r="61" spans="1:19" x14ac:dyDescent="0.25">
      <c r="A61" t="s">
        <v>48</v>
      </c>
      <c r="C61" s="4">
        <v>22665</v>
      </c>
      <c r="D61" s="4"/>
      <c r="E61" s="4"/>
      <c r="F61" s="4">
        <v>25000</v>
      </c>
      <c r="G61" s="4"/>
      <c r="H61" s="4"/>
      <c r="I61" s="4">
        <v>22665</v>
      </c>
      <c r="J61" s="4">
        <f t="shared" si="30"/>
        <v>23118.3</v>
      </c>
      <c r="K61" s="4">
        <f t="shared" ref="K61:R61" si="34">J61*1.02</f>
        <v>23580.666000000001</v>
      </c>
      <c r="L61" s="4">
        <f t="shared" si="34"/>
        <v>24052.279320000001</v>
      </c>
      <c r="M61" s="4">
        <f t="shared" si="34"/>
        <v>24533.324906400001</v>
      </c>
      <c r="N61" s="4">
        <f t="shared" si="34"/>
        <v>25023.991404528002</v>
      </c>
      <c r="O61" s="4">
        <f t="shared" si="34"/>
        <v>25524.471232618562</v>
      </c>
      <c r="P61" s="4">
        <f t="shared" si="34"/>
        <v>26034.960657270934</v>
      </c>
      <c r="Q61" s="4">
        <f t="shared" si="34"/>
        <v>26555.659870416355</v>
      </c>
      <c r="R61" s="4">
        <f t="shared" si="34"/>
        <v>27086.773067824684</v>
      </c>
      <c r="S61" s="10">
        <v>0.02</v>
      </c>
    </row>
    <row r="62" spans="1:19" x14ac:dyDescent="0.25">
      <c r="A62" t="s">
        <v>49</v>
      </c>
      <c r="C62" s="4">
        <v>111650</v>
      </c>
      <c r="D62" s="4"/>
      <c r="E62" s="4"/>
      <c r="F62" s="22">
        <v>290000</v>
      </c>
      <c r="G62" s="7"/>
      <c r="H62" s="4"/>
      <c r="I62" s="4">
        <v>95000</v>
      </c>
      <c r="J62" s="4">
        <f t="shared" si="30"/>
        <v>96900</v>
      </c>
      <c r="K62" s="4">
        <f t="shared" ref="K62:R62" si="35">J62*1.02</f>
        <v>98838</v>
      </c>
      <c r="L62" s="4">
        <f t="shared" si="35"/>
        <v>100814.76</v>
      </c>
      <c r="M62" s="4">
        <f t="shared" si="35"/>
        <v>102831.0552</v>
      </c>
      <c r="N62" s="4">
        <f t="shared" si="35"/>
        <v>104887.67630400001</v>
      </c>
      <c r="O62" s="4">
        <f t="shared" si="35"/>
        <v>106985.42983008001</v>
      </c>
      <c r="P62" s="4">
        <f t="shared" si="35"/>
        <v>109125.13842668162</v>
      </c>
      <c r="Q62" s="4">
        <f t="shared" si="35"/>
        <v>111307.64119521526</v>
      </c>
      <c r="R62" s="4">
        <f t="shared" si="35"/>
        <v>113533.79401911957</v>
      </c>
      <c r="S62" s="10">
        <v>0.02</v>
      </c>
    </row>
    <row r="63" spans="1:19" x14ac:dyDescent="0.25">
      <c r="A63" t="s">
        <v>52</v>
      </c>
      <c r="C63" s="4">
        <v>203000</v>
      </c>
      <c r="D63" s="4"/>
      <c r="E63" s="4"/>
      <c r="F63" s="22"/>
      <c r="G63" s="7"/>
      <c r="H63" s="4" t="s">
        <v>109</v>
      </c>
      <c r="I63" s="4">
        <v>160000</v>
      </c>
      <c r="J63" s="4">
        <f t="shared" si="30"/>
        <v>163200</v>
      </c>
      <c r="K63" s="4">
        <f t="shared" ref="K63:R63" si="36">J63*1.02</f>
        <v>166464</v>
      </c>
      <c r="L63" s="4">
        <f t="shared" si="36"/>
        <v>169793.28</v>
      </c>
      <c r="M63" s="4">
        <f t="shared" si="36"/>
        <v>173189.14559999999</v>
      </c>
      <c r="N63" s="4">
        <f t="shared" si="36"/>
        <v>176652.92851199998</v>
      </c>
      <c r="O63" s="4">
        <f t="shared" si="36"/>
        <v>180185.98708224</v>
      </c>
      <c r="P63" s="4">
        <f t="shared" si="36"/>
        <v>183789.7068238848</v>
      </c>
      <c r="Q63" s="4">
        <f t="shared" si="36"/>
        <v>187465.50096036249</v>
      </c>
      <c r="R63" s="4">
        <f t="shared" si="36"/>
        <v>191214.81097956974</v>
      </c>
      <c r="S63" s="10">
        <v>0.02</v>
      </c>
    </row>
    <row r="64" spans="1:19" x14ac:dyDescent="0.25">
      <c r="A64" t="s">
        <v>50</v>
      </c>
      <c r="C64" s="4">
        <v>60000</v>
      </c>
      <c r="D64" s="4"/>
      <c r="E64" s="4"/>
      <c r="F64" s="4">
        <v>15000</v>
      </c>
      <c r="G64" s="4"/>
      <c r="H64" s="4"/>
      <c r="I64" s="4">
        <v>60000</v>
      </c>
      <c r="J64" s="4">
        <f t="shared" si="30"/>
        <v>61200</v>
      </c>
      <c r="K64" s="4">
        <f t="shared" ref="K64:R64" si="37">J64*1.02</f>
        <v>62424</v>
      </c>
      <c r="L64" s="4">
        <f t="shared" si="37"/>
        <v>63672.480000000003</v>
      </c>
      <c r="M64" s="4">
        <f t="shared" si="37"/>
        <v>64945.929600000003</v>
      </c>
      <c r="N64" s="4">
        <f t="shared" si="37"/>
        <v>66244.848192000005</v>
      </c>
      <c r="O64" s="4">
        <f t="shared" si="37"/>
        <v>67569.745155840006</v>
      </c>
      <c r="P64" s="4">
        <f t="shared" si="37"/>
        <v>68921.140058956807</v>
      </c>
      <c r="Q64" s="4">
        <f t="shared" si="37"/>
        <v>70299.562860135949</v>
      </c>
      <c r="R64" s="4">
        <f t="shared" si="37"/>
        <v>71705.554117338674</v>
      </c>
      <c r="S64" s="10">
        <v>0.02</v>
      </c>
    </row>
    <row r="65" spans="1:19" x14ac:dyDescent="0.25">
      <c r="A65" t="s">
        <v>51</v>
      </c>
      <c r="C65" s="4">
        <v>6090</v>
      </c>
      <c r="D65" s="4"/>
      <c r="E65" s="4"/>
      <c r="F65" s="4">
        <v>8000</v>
      </c>
      <c r="G65" s="4"/>
      <c r="H65" s="4"/>
      <c r="I65" s="4">
        <v>6090</v>
      </c>
      <c r="J65" s="4">
        <f t="shared" si="30"/>
        <v>6211.8</v>
      </c>
      <c r="K65" s="4">
        <f t="shared" ref="K65:R65" si="38">J65*1.02</f>
        <v>6336.0360000000001</v>
      </c>
      <c r="L65" s="4">
        <f t="shared" si="38"/>
        <v>6462.7567200000003</v>
      </c>
      <c r="M65" s="4">
        <f t="shared" si="38"/>
        <v>6592.0118544000006</v>
      </c>
      <c r="N65" s="4">
        <f t="shared" si="38"/>
        <v>6723.852091488001</v>
      </c>
      <c r="O65" s="4">
        <f t="shared" si="38"/>
        <v>6858.3291333177613</v>
      </c>
      <c r="P65" s="4">
        <f t="shared" si="38"/>
        <v>6995.4957159841169</v>
      </c>
      <c r="Q65" s="4">
        <f t="shared" si="38"/>
        <v>7135.4056303037996</v>
      </c>
      <c r="R65" s="4">
        <f t="shared" si="38"/>
        <v>7278.1137429098753</v>
      </c>
      <c r="S65" s="10">
        <v>0.02</v>
      </c>
    </row>
    <row r="66" spans="1:19" x14ac:dyDescent="0.25">
      <c r="A66" t="s">
        <v>53</v>
      </c>
      <c r="C66" s="4">
        <v>4060</v>
      </c>
      <c r="D66" s="4"/>
      <c r="E66" s="4"/>
      <c r="F66" s="4">
        <v>4000</v>
      </c>
      <c r="G66" s="4"/>
      <c r="H66" s="4"/>
      <c r="I66" s="4">
        <v>4060</v>
      </c>
      <c r="J66" s="4">
        <f t="shared" si="30"/>
        <v>4141.2</v>
      </c>
      <c r="K66" s="4">
        <f t="shared" ref="K66:R66" si="39">J66*1.02</f>
        <v>4224.0240000000003</v>
      </c>
      <c r="L66" s="4">
        <f t="shared" si="39"/>
        <v>4308.5044800000005</v>
      </c>
      <c r="M66" s="4">
        <f t="shared" si="39"/>
        <v>4394.6745696000007</v>
      </c>
      <c r="N66" s="4">
        <f t="shared" si="39"/>
        <v>4482.5680609920009</v>
      </c>
      <c r="O66" s="4">
        <f t="shared" si="39"/>
        <v>4572.2194222118414</v>
      </c>
      <c r="P66" s="4">
        <f t="shared" si="39"/>
        <v>4663.6638106560786</v>
      </c>
      <c r="Q66" s="4">
        <f t="shared" si="39"/>
        <v>4756.9370868692004</v>
      </c>
      <c r="R66" s="4">
        <f t="shared" si="39"/>
        <v>4852.0758286065848</v>
      </c>
      <c r="S66" s="10">
        <v>0.02</v>
      </c>
    </row>
    <row r="67" spans="1:19" x14ac:dyDescent="0.25">
      <c r="A67" t="s">
        <v>54</v>
      </c>
      <c r="C67" s="4">
        <v>65975</v>
      </c>
      <c r="D67" s="4"/>
      <c r="E67" s="4"/>
      <c r="F67" s="4">
        <v>65975</v>
      </c>
      <c r="G67" s="4"/>
      <c r="H67" s="4"/>
      <c r="I67" s="4">
        <v>65975</v>
      </c>
      <c r="J67" s="4">
        <f t="shared" si="30"/>
        <v>67294.5</v>
      </c>
      <c r="K67" s="4">
        <f t="shared" ref="K67:R67" si="40">J67*1.02</f>
        <v>68640.39</v>
      </c>
      <c r="L67" s="4">
        <f t="shared" si="40"/>
        <v>70013.197799999994</v>
      </c>
      <c r="M67" s="4">
        <f t="shared" si="40"/>
        <v>71413.46175599999</v>
      </c>
      <c r="N67" s="4">
        <f t="shared" si="40"/>
        <v>72841.730991119985</v>
      </c>
      <c r="O67" s="4">
        <f t="shared" si="40"/>
        <v>74298.565610942387</v>
      </c>
      <c r="P67" s="4">
        <f t="shared" si="40"/>
        <v>75784.536923161242</v>
      </c>
      <c r="Q67" s="4">
        <f t="shared" si="40"/>
        <v>77300.227661624464</v>
      </c>
      <c r="R67" s="4">
        <f t="shared" si="40"/>
        <v>78846.232214856951</v>
      </c>
      <c r="S67" s="10">
        <v>0.02</v>
      </c>
    </row>
    <row r="68" spans="1:19" x14ac:dyDescent="0.25">
      <c r="C68" s="4"/>
      <c r="D68" s="4"/>
      <c r="E68" s="4"/>
      <c r="F68" s="4"/>
      <c r="G68" s="4"/>
      <c r="H68" s="4"/>
      <c r="I68" s="4"/>
    </row>
    <row r="69" spans="1:19" s="1" customFormat="1" x14ac:dyDescent="0.25">
      <c r="A69" s="1" t="s">
        <v>55</v>
      </c>
      <c r="C69" s="5">
        <f>SUM(C70:C72)</f>
        <v>700000</v>
      </c>
      <c r="D69" s="5"/>
      <c r="E69" s="5"/>
      <c r="F69" s="5">
        <f>SUM(F70:F72)</f>
        <v>699780</v>
      </c>
      <c r="G69" s="5"/>
      <c r="H69" s="5"/>
      <c r="I69" s="5">
        <f>SUM(I70:I72)</f>
        <v>250000</v>
      </c>
      <c r="J69" s="5">
        <f t="shared" ref="J69:R69" si="41">SUM(J70:J71)</f>
        <v>500000</v>
      </c>
      <c r="K69" s="5">
        <f t="shared" si="41"/>
        <v>500000</v>
      </c>
      <c r="L69" s="5">
        <f t="shared" si="41"/>
        <v>400000</v>
      </c>
      <c r="M69" s="5">
        <f t="shared" si="41"/>
        <v>400000</v>
      </c>
      <c r="N69" s="5">
        <f t="shared" si="41"/>
        <v>400000</v>
      </c>
      <c r="O69" s="5">
        <f t="shared" si="41"/>
        <v>400000</v>
      </c>
      <c r="P69" s="5">
        <f t="shared" si="41"/>
        <v>400000</v>
      </c>
      <c r="Q69" s="5">
        <f t="shared" si="41"/>
        <v>400000</v>
      </c>
      <c r="R69" s="5">
        <f t="shared" si="41"/>
        <v>400000</v>
      </c>
    </row>
    <row r="70" spans="1:19" x14ac:dyDescent="0.25">
      <c r="A70" t="s">
        <v>56</v>
      </c>
      <c r="C70" s="4">
        <v>341000</v>
      </c>
      <c r="D70" s="4"/>
      <c r="E70" s="4"/>
      <c r="F70" s="4">
        <v>375710</v>
      </c>
      <c r="G70" s="4"/>
      <c r="H70" s="4"/>
      <c r="I70" s="22">
        <v>250000</v>
      </c>
      <c r="J70" s="22">
        <v>500000</v>
      </c>
      <c r="K70" s="22">
        <f>J70</f>
        <v>500000</v>
      </c>
      <c r="L70" s="22">
        <v>400000</v>
      </c>
      <c r="M70" s="22">
        <f t="shared" ref="M70:R70" si="42">L70</f>
        <v>400000</v>
      </c>
      <c r="N70" s="22">
        <f t="shared" si="42"/>
        <v>400000</v>
      </c>
      <c r="O70" s="22">
        <f t="shared" si="42"/>
        <v>400000</v>
      </c>
      <c r="P70" s="22">
        <f t="shared" si="42"/>
        <v>400000</v>
      </c>
      <c r="Q70" s="22">
        <f t="shared" si="42"/>
        <v>400000</v>
      </c>
      <c r="R70" s="22">
        <f t="shared" si="42"/>
        <v>400000</v>
      </c>
    </row>
    <row r="71" spans="1:19" x14ac:dyDescent="0.25">
      <c r="A71" t="s">
        <v>57</v>
      </c>
      <c r="C71" s="4">
        <v>267500</v>
      </c>
      <c r="D71" s="4"/>
      <c r="E71" s="4"/>
      <c r="F71" s="4">
        <v>251630</v>
      </c>
      <c r="G71" s="4"/>
      <c r="H71" s="4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18"/>
    </row>
    <row r="72" spans="1:19" x14ac:dyDescent="0.25">
      <c r="A72" t="s">
        <v>58</v>
      </c>
      <c r="C72" s="4">
        <v>91500</v>
      </c>
      <c r="D72" s="4"/>
      <c r="E72" s="4"/>
      <c r="F72" s="4">
        <v>72440</v>
      </c>
      <c r="G72" s="4"/>
      <c r="H72" s="4"/>
      <c r="I72" s="22"/>
      <c r="J72" s="22"/>
      <c r="K72" s="22"/>
      <c r="L72" s="22"/>
      <c r="M72" s="22"/>
      <c r="N72" s="22"/>
      <c r="O72" s="22"/>
      <c r="P72" s="22"/>
      <c r="Q72" s="22"/>
      <c r="R72" s="22"/>
    </row>
    <row r="73" spans="1:19" x14ac:dyDescent="0.25">
      <c r="C73" s="4"/>
      <c r="D73" s="4"/>
      <c r="E73" s="4"/>
      <c r="F73" s="4"/>
      <c r="G73" s="4"/>
      <c r="H73" s="4"/>
      <c r="I73" s="4"/>
    </row>
    <row r="74" spans="1:19" s="1" customFormat="1" x14ac:dyDescent="0.25">
      <c r="A74" s="1" t="s">
        <v>59</v>
      </c>
      <c r="C74" s="5">
        <f>SUM(C75:C101)</f>
        <v>563897</v>
      </c>
      <c r="D74" s="5">
        <v>595771</v>
      </c>
      <c r="E74" s="5"/>
      <c r="F74" s="5">
        <f>SUM(F75:F101)</f>
        <v>437350</v>
      </c>
      <c r="G74" s="5">
        <v>631101</v>
      </c>
      <c r="H74" s="5"/>
      <c r="I74" s="5">
        <f>SUM(I75:I101)</f>
        <v>581844</v>
      </c>
      <c r="J74" s="5">
        <f>SUM(J75:J102)</f>
        <v>801280.88</v>
      </c>
      <c r="K74" s="5">
        <f>SUM(K75:K102)</f>
        <v>705106.49759999989</v>
      </c>
      <c r="L74" s="5">
        <f t="shared" ref="L74:R74" si="43">SUM(L75:L102)</f>
        <v>719208.62755199999</v>
      </c>
      <c r="M74" s="5">
        <f t="shared" si="43"/>
        <v>733592.80010303995</v>
      </c>
      <c r="N74" s="5">
        <f t="shared" si="43"/>
        <v>748264.65610510088</v>
      </c>
      <c r="O74" s="5">
        <f t="shared" si="43"/>
        <v>763229.94922720303</v>
      </c>
      <c r="P74" s="5">
        <f t="shared" si="43"/>
        <v>778494.54821174685</v>
      </c>
      <c r="Q74" s="5">
        <f t="shared" si="43"/>
        <v>794064.4391759818</v>
      </c>
      <c r="R74" s="5">
        <f t="shared" si="43"/>
        <v>809945.72795950156</v>
      </c>
    </row>
    <row r="75" spans="1:19" x14ac:dyDescent="0.25">
      <c r="A75" t="s">
        <v>127</v>
      </c>
      <c r="C75" s="4">
        <v>36414</v>
      </c>
      <c r="D75" s="4"/>
      <c r="E75" s="4"/>
      <c r="F75" s="4">
        <v>35000</v>
      </c>
      <c r="G75" s="4"/>
      <c r="H75" s="4"/>
      <c r="I75" s="4">
        <v>50000</v>
      </c>
      <c r="J75" s="4">
        <f t="shared" ref="J75:J89" si="44">I75*1.02</f>
        <v>51000</v>
      </c>
      <c r="K75" s="4">
        <f t="shared" ref="K75:R75" si="45">J75*1.02</f>
        <v>52020</v>
      </c>
      <c r="L75" s="4">
        <f t="shared" si="45"/>
        <v>53060.4</v>
      </c>
      <c r="M75" s="4">
        <f t="shared" si="45"/>
        <v>54121.608</v>
      </c>
      <c r="N75" s="4">
        <f t="shared" si="45"/>
        <v>55204.040160000004</v>
      </c>
      <c r="O75" s="4">
        <f t="shared" si="45"/>
        <v>56308.120963200003</v>
      </c>
      <c r="P75" s="4">
        <f t="shared" si="45"/>
        <v>57434.283382464004</v>
      </c>
      <c r="Q75" s="4">
        <f t="shared" si="45"/>
        <v>58582.969050113286</v>
      </c>
      <c r="R75" s="4">
        <f t="shared" si="45"/>
        <v>59754.628431115554</v>
      </c>
      <c r="S75" s="10">
        <v>0.02</v>
      </c>
    </row>
    <row r="76" spans="1:19" x14ac:dyDescent="0.25">
      <c r="A76" t="s">
        <v>60</v>
      </c>
      <c r="C76" s="4">
        <v>6242</v>
      </c>
      <c r="D76" s="4"/>
      <c r="E76" s="4"/>
      <c r="F76" s="4">
        <v>5500</v>
      </c>
      <c r="G76" s="4"/>
      <c r="H76" s="4"/>
      <c r="I76" s="4">
        <v>5500</v>
      </c>
      <c r="J76" s="4">
        <f t="shared" si="44"/>
        <v>5610</v>
      </c>
      <c r="K76" s="4">
        <f t="shared" ref="K76:R76" si="46">J76*1.02</f>
        <v>5722.2</v>
      </c>
      <c r="L76" s="4">
        <f t="shared" si="46"/>
        <v>5836.6440000000002</v>
      </c>
      <c r="M76" s="4">
        <f t="shared" si="46"/>
        <v>5953.3768800000007</v>
      </c>
      <c r="N76" s="4">
        <f t="shared" si="46"/>
        <v>6072.4444176000006</v>
      </c>
      <c r="O76" s="4">
        <f t="shared" si="46"/>
        <v>6193.8933059520004</v>
      </c>
      <c r="P76" s="4">
        <f t="shared" si="46"/>
        <v>6317.7711720710404</v>
      </c>
      <c r="Q76" s="4">
        <f t="shared" si="46"/>
        <v>6444.1265955124609</v>
      </c>
      <c r="R76" s="4">
        <f t="shared" si="46"/>
        <v>6573.0091274227107</v>
      </c>
      <c r="S76" s="10">
        <v>0.02</v>
      </c>
    </row>
    <row r="77" spans="1:19" x14ac:dyDescent="0.25">
      <c r="A77" t="s">
        <v>61</v>
      </c>
      <c r="C77" s="4">
        <v>67626</v>
      </c>
      <c r="D77" s="4"/>
      <c r="E77" s="4"/>
      <c r="F77" s="4">
        <v>58000</v>
      </c>
      <c r="G77" s="4"/>
      <c r="H77" s="4"/>
      <c r="I77" s="4">
        <v>65000</v>
      </c>
      <c r="J77" s="4">
        <f t="shared" si="44"/>
        <v>66300</v>
      </c>
      <c r="K77" s="4">
        <f t="shared" ref="K77:R77" si="47">J77*1.02</f>
        <v>67626</v>
      </c>
      <c r="L77" s="4">
        <f t="shared" si="47"/>
        <v>68978.52</v>
      </c>
      <c r="M77" s="4">
        <f t="shared" si="47"/>
        <v>70358.090400000001</v>
      </c>
      <c r="N77" s="4">
        <f t="shared" si="47"/>
        <v>71765.252208000005</v>
      </c>
      <c r="O77" s="4">
        <f t="shared" si="47"/>
        <v>73200.557252160012</v>
      </c>
      <c r="P77" s="4">
        <f t="shared" si="47"/>
        <v>74664.568397203213</v>
      </c>
      <c r="Q77" s="4">
        <f t="shared" si="47"/>
        <v>76157.859765147281</v>
      </c>
      <c r="R77" s="4">
        <f t="shared" si="47"/>
        <v>77681.01696045023</v>
      </c>
      <c r="S77" s="10">
        <v>0.02</v>
      </c>
    </row>
    <row r="78" spans="1:19" x14ac:dyDescent="0.25">
      <c r="A78" t="s">
        <v>62</v>
      </c>
      <c r="C78" s="4">
        <v>7803</v>
      </c>
      <c r="D78" s="4"/>
      <c r="E78" s="4"/>
      <c r="F78" s="4">
        <v>7650</v>
      </c>
      <c r="G78" s="4"/>
      <c r="H78" s="4"/>
      <c r="I78" s="4">
        <v>10000</v>
      </c>
      <c r="J78" s="4">
        <f t="shared" si="44"/>
        <v>10200</v>
      </c>
      <c r="K78" s="4">
        <f t="shared" ref="K78:R78" si="48">J78*1.02</f>
        <v>10404</v>
      </c>
      <c r="L78" s="4">
        <f t="shared" si="48"/>
        <v>10612.08</v>
      </c>
      <c r="M78" s="4">
        <f t="shared" si="48"/>
        <v>10824.321599999999</v>
      </c>
      <c r="N78" s="4">
        <f t="shared" si="48"/>
        <v>11040.808031999999</v>
      </c>
      <c r="O78" s="4">
        <f t="shared" si="48"/>
        <v>11261.62419264</v>
      </c>
      <c r="P78" s="4">
        <f t="shared" si="48"/>
        <v>11486.8566764928</v>
      </c>
      <c r="Q78" s="4">
        <f t="shared" si="48"/>
        <v>11716.593810022656</v>
      </c>
      <c r="R78" s="4">
        <f t="shared" si="48"/>
        <v>11950.925686223109</v>
      </c>
      <c r="S78" s="10">
        <v>0.02</v>
      </c>
    </row>
    <row r="79" spans="1:19" x14ac:dyDescent="0.25">
      <c r="A79" t="s">
        <v>63</v>
      </c>
      <c r="C79" s="4">
        <v>57222</v>
      </c>
      <c r="D79" s="4"/>
      <c r="E79" s="4"/>
      <c r="F79" s="4">
        <v>20000</v>
      </c>
      <c r="G79" s="4"/>
      <c r="H79" s="4"/>
      <c r="I79" s="4">
        <v>20400</v>
      </c>
      <c r="J79" s="4">
        <f t="shared" si="44"/>
        <v>20808</v>
      </c>
      <c r="K79" s="4">
        <f t="shared" ref="K79:R79" si="49">J79*1.02</f>
        <v>21224.16</v>
      </c>
      <c r="L79" s="4">
        <f t="shared" si="49"/>
        <v>21648.643199999999</v>
      </c>
      <c r="M79" s="4">
        <f t="shared" si="49"/>
        <v>22081.616063999998</v>
      </c>
      <c r="N79" s="4">
        <f t="shared" si="49"/>
        <v>22523.24838528</v>
      </c>
      <c r="O79" s="4">
        <f t="shared" si="49"/>
        <v>22973.7133529856</v>
      </c>
      <c r="P79" s="4">
        <f t="shared" si="49"/>
        <v>23433.187620045312</v>
      </c>
      <c r="Q79" s="4">
        <f t="shared" si="49"/>
        <v>23901.851372446217</v>
      </c>
      <c r="R79" s="4">
        <f t="shared" si="49"/>
        <v>24379.888399895142</v>
      </c>
      <c r="S79" s="10">
        <v>0.02</v>
      </c>
    </row>
    <row r="80" spans="1:19" x14ac:dyDescent="0.25">
      <c r="A80" t="s">
        <v>64</v>
      </c>
      <c r="C80" s="4">
        <v>31732</v>
      </c>
      <c r="D80" s="4"/>
      <c r="E80" s="4"/>
      <c r="F80" s="4">
        <v>25200</v>
      </c>
      <c r="G80" s="4"/>
      <c r="H80" s="4"/>
      <c r="I80" s="4">
        <v>25704</v>
      </c>
      <c r="J80" s="4">
        <f t="shared" si="44"/>
        <v>26218.080000000002</v>
      </c>
      <c r="K80" s="4">
        <f t="shared" ref="K80:R80" si="50">J80*1.02</f>
        <v>26742.441600000002</v>
      </c>
      <c r="L80" s="4">
        <f t="shared" si="50"/>
        <v>27277.290432000002</v>
      </c>
      <c r="M80" s="4">
        <f t="shared" si="50"/>
        <v>27822.836240640001</v>
      </c>
      <c r="N80" s="4">
        <f t="shared" si="50"/>
        <v>28379.292965452802</v>
      </c>
      <c r="O80" s="4">
        <f t="shared" si="50"/>
        <v>28946.878824761858</v>
      </c>
      <c r="P80" s="4">
        <f t="shared" si="50"/>
        <v>29525.816401257096</v>
      </c>
      <c r="Q80" s="4">
        <f t="shared" si="50"/>
        <v>30116.33272928224</v>
      </c>
      <c r="R80" s="4">
        <f t="shared" si="50"/>
        <v>30718.659383867885</v>
      </c>
      <c r="S80" s="10">
        <v>0.02</v>
      </c>
    </row>
    <row r="81" spans="1:19" x14ac:dyDescent="0.25">
      <c r="A81" t="s">
        <v>65</v>
      </c>
      <c r="C81" s="4"/>
      <c r="D81" s="4"/>
      <c r="E81" s="4"/>
      <c r="H81" s="4"/>
      <c r="I81" s="4">
        <v>600</v>
      </c>
      <c r="J81" s="4">
        <f t="shared" si="44"/>
        <v>612</v>
      </c>
      <c r="K81" s="4">
        <f t="shared" ref="K81:R81" si="51">J81*1.02</f>
        <v>624.24</v>
      </c>
      <c r="L81" s="4">
        <f t="shared" si="51"/>
        <v>636.72480000000007</v>
      </c>
      <c r="M81" s="4">
        <f t="shared" si="51"/>
        <v>649.45929600000011</v>
      </c>
      <c r="N81" s="4">
        <f t="shared" si="51"/>
        <v>662.44848192000018</v>
      </c>
      <c r="O81" s="4">
        <f t="shared" si="51"/>
        <v>675.69745155840019</v>
      </c>
      <c r="P81" s="4">
        <f t="shared" si="51"/>
        <v>689.21140058956826</v>
      </c>
      <c r="Q81" s="4">
        <f t="shared" si="51"/>
        <v>702.99562860135961</v>
      </c>
      <c r="R81" s="4">
        <f t="shared" si="51"/>
        <v>717.05554117338681</v>
      </c>
      <c r="S81" s="10">
        <v>0.02</v>
      </c>
    </row>
    <row r="82" spans="1:19" x14ac:dyDescent="0.25">
      <c r="A82" t="s">
        <v>66</v>
      </c>
      <c r="C82" s="4">
        <v>23929</v>
      </c>
      <c r="D82" s="4"/>
      <c r="E82" s="4"/>
      <c r="F82" s="4">
        <v>10000</v>
      </c>
      <c r="G82" s="4"/>
      <c r="H82" s="4"/>
      <c r="I82" s="4">
        <v>10200</v>
      </c>
      <c r="J82" s="4">
        <f t="shared" si="44"/>
        <v>10404</v>
      </c>
      <c r="K82" s="4">
        <f t="shared" ref="K82:R82" si="52">J82*1.02</f>
        <v>10612.08</v>
      </c>
      <c r="L82" s="4">
        <f t="shared" si="52"/>
        <v>10824.321599999999</v>
      </c>
      <c r="M82" s="4">
        <f t="shared" si="52"/>
        <v>11040.808031999999</v>
      </c>
      <c r="N82" s="4">
        <f t="shared" si="52"/>
        <v>11261.62419264</v>
      </c>
      <c r="O82" s="4">
        <f t="shared" si="52"/>
        <v>11486.8566764928</v>
      </c>
      <c r="P82" s="4">
        <f t="shared" si="52"/>
        <v>11716.593810022656</v>
      </c>
      <c r="Q82" s="4">
        <f t="shared" si="52"/>
        <v>11950.925686223109</v>
      </c>
      <c r="R82" s="4">
        <f t="shared" si="52"/>
        <v>12189.944199947571</v>
      </c>
      <c r="S82" s="10">
        <v>0.02</v>
      </c>
    </row>
    <row r="83" spans="1:19" x14ac:dyDescent="0.25">
      <c r="A83" t="s">
        <v>67</v>
      </c>
      <c r="C83" s="4">
        <v>36414</v>
      </c>
      <c r="D83" s="4"/>
      <c r="E83" s="4"/>
      <c r="F83" s="4">
        <v>30000</v>
      </c>
      <c r="G83" s="4"/>
      <c r="H83" s="4"/>
      <c r="I83" s="4">
        <v>30600</v>
      </c>
      <c r="J83" s="4">
        <f t="shared" si="44"/>
        <v>31212</v>
      </c>
      <c r="K83" s="4">
        <f t="shared" ref="K83:R83" si="53">J83*1.02</f>
        <v>31836.240000000002</v>
      </c>
      <c r="L83" s="4">
        <f t="shared" si="53"/>
        <v>32472.964800000002</v>
      </c>
      <c r="M83" s="4">
        <f t="shared" si="53"/>
        <v>33122.424096000002</v>
      </c>
      <c r="N83" s="4">
        <f t="shared" si="53"/>
        <v>33784.872577920003</v>
      </c>
      <c r="O83" s="4">
        <f t="shared" si="53"/>
        <v>34460.570029478404</v>
      </c>
      <c r="P83" s="4">
        <f t="shared" si="53"/>
        <v>35149.781430067975</v>
      </c>
      <c r="Q83" s="4">
        <f t="shared" si="53"/>
        <v>35852.777058669337</v>
      </c>
      <c r="R83" s="4">
        <f t="shared" si="53"/>
        <v>36569.832599842724</v>
      </c>
      <c r="S83" s="10">
        <v>0.02</v>
      </c>
    </row>
    <row r="84" spans="1:19" x14ac:dyDescent="0.25">
      <c r="A84" t="s">
        <v>68</v>
      </c>
      <c r="C84" s="4">
        <v>31212</v>
      </c>
      <c r="D84" s="4"/>
      <c r="E84" s="4"/>
      <c r="F84" s="4">
        <v>33000</v>
      </c>
      <c r="G84" s="4"/>
      <c r="H84" s="4"/>
      <c r="I84" s="4">
        <v>33660</v>
      </c>
      <c r="J84" s="4">
        <f t="shared" si="44"/>
        <v>34333.199999999997</v>
      </c>
      <c r="K84" s="4">
        <f t="shared" ref="K84:R84" si="54">J84*1.02</f>
        <v>35019.863999999994</v>
      </c>
      <c r="L84" s="4">
        <f t="shared" si="54"/>
        <v>35720.261279999992</v>
      </c>
      <c r="M84" s="4">
        <f t="shared" si="54"/>
        <v>36434.666505599991</v>
      </c>
      <c r="N84" s="4">
        <f t="shared" si="54"/>
        <v>37163.359835711992</v>
      </c>
      <c r="O84" s="4">
        <f t="shared" si="54"/>
        <v>37906.62703242623</v>
      </c>
      <c r="P84" s="4">
        <f t="shared" si="54"/>
        <v>38664.759573074756</v>
      </c>
      <c r="Q84" s="4">
        <f t="shared" si="54"/>
        <v>39438.054764536253</v>
      </c>
      <c r="R84" s="4">
        <f t="shared" si="54"/>
        <v>40226.81585982698</v>
      </c>
      <c r="S84" s="10">
        <v>0.02</v>
      </c>
    </row>
    <row r="85" spans="1:19" x14ac:dyDescent="0.25">
      <c r="A85" t="s">
        <v>69</v>
      </c>
      <c r="C85" s="4">
        <v>52020</v>
      </c>
      <c r="D85" s="4"/>
      <c r="E85" s="4"/>
      <c r="F85" s="4">
        <v>40000</v>
      </c>
      <c r="G85" s="4"/>
      <c r="H85" s="4"/>
      <c r="I85" s="4">
        <v>40800</v>
      </c>
      <c r="J85" s="4">
        <f t="shared" si="44"/>
        <v>41616</v>
      </c>
      <c r="K85" s="4">
        <f t="shared" ref="K85:R85" si="55">J85*1.02</f>
        <v>42448.32</v>
      </c>
      <c r="L85" s="4">
        <f t="shared" si="55"/>
        <v>43297.286399999997</v>
      </c>
      <c r="M85" s="4">
        <f t="shared" si="55"/>
        <v>44163.232127999996</v>
      </c>
      <c r="N85" s="4">
        <f t="shared" si="55"/>
        <v>45046.496770559999</v>
      </c>
      <c r="O85" s="4">
        <f t="shared" si="55"/>
        <v>45947.4267059712</v>
      </c>
      <c r="P85" s="4">
        <f t="shared" si="55"/>
        <v>46866.375240090623</v>
      </c>
      <c r="Q85" s="4">
        <f t="shared" si="55"/>
        <v>47803.702744892435</v>
      </c>
      <c r="R85" s="4">
        <f t="shared" si="55"/>
        <v>48759.776799790285</v>
      </c>
      <c r="S85" s="10">
        <v>0.02</v>
      </c>
    </row>
    <row r="86" spans="1:19" x14ac:dyDescent="0.25">
      <c r="A86" t="s">
        <v>70</v>
      </c>
      <c r="C86" s="4">
        <v>16646</v>
      </c>
      <c r="D86" s="4"/>
      <c r="E86" s="4"/>
      <c r="F86" s="4">
        <v>12000</v>
      </c>
      <c r="G86" s="4"/>
      <c r="H86" s="4"/>
      <c r="I86" s="4">
        <v>12240</v>
      </c>
      <c r="J86" s="4">
        <f t="shared" si="44"/>
        <v>12484.800000000001</v>
      </c>
      <c r="K86" s="4">
        <f t="shared" ref="K86:R86" si="56">J86*1.02</f>
        <v>12734.496000000001</v>
      </c>
      <c r="L86" s="4">
        <f t="shared" si="56"/>
        <v>12989.185920000002</v>
      </c>
      <c r="M86" s="4">
        <f t="shared" si="56"/>
        <v>13248.969638400002</v>
      </c>
      <c r="N86" s="4">
        <f t="shared" si="56"/>
        <v>13513.949031168002</v>
      </c>
      <c r="O86" s="4">
        <f t="shared" si="56"/>
        <v>13784.228011791361</v>
      </c>
      <c r="P86" s="4">
        <f t="shared" si="56"/>
        <v>14059.91257202719</v>
      </c>
      <c r="Q86" s="4">
        <f t="shared" si="56"/>
        <v>14341.110823467734</v>
      </c>
      <c r="R86" s="4">
        <f t="shared" si="56"/>
        <v>14627.933039937088</v>
      </c>
      <c r="S86" s="10">
        <v>0.02</v>
      </c>
    </row>
    <row r="87" spans="1:19" x14ac:dyDescent="0.25">
      <c r="A87" t="s">
        <v>71</v>
      </c>
      <c r="C87" s="4">
        <v>20808</v>
      </c>
      <c r="D87" s="4"/>
      <c r="E87" s="4"/>
      <c r="F87" s="4">
        <v>12000</v>
      </c>
      <c r="G87" s="4"/>
      <c r="H87" s="4"/>
      <c r="I87" s="4">
        <v>12240</v>
      </c>
      <c r="J87" s="4">
        <f t="shared" si="44"/>
        <v>12484.800000000001</v>
      </c>
      <c r="K87" s="4">
        <f t="shared" ref="K87:R87" si="57">J87*1.02</f>
        <v>12734.496000000001</v>
      </c>
      <c r="L87" s="4">
        <f t="shared" si="57"/>
        <v>12989.185920000002</v>
      </c>
      <c r="M87" s="4">
        <f t="shared" si="57"/>
        <v>13248.969638400002</v>
      </c>
      <c r="N87" s="4">
        <f t="shared" si="57"/>
        <v>13513.949031168002</v>
      </c>
      <c r="O87" s="4">
        <f t="shared" si="57"/>
        <v>13784.228011791361</v>
      </c>
      <c r="P87" s="4">
        <f t="shared" si="57"/>
        <v>14059.91257202719</v>
      </c>
      <c r="Q87" s="4">
        <f t="shared" si="57"/>
        <v>14341.110823467734</v>
      </c>
      <c r="R87" s="4">
        <f t="shared" si="57"/>
        <v>14627.933039937088</v>
      </c>
      <c r="S87" s="10">
        <v>0.02</v>
      </c>
    </row>
    <row r="88" spans="1:19" x14ac:dyDescent="0.25">
      <c r="A88" t="s">
        <v>72</v>
      </c>
      <c r="C88" s="4">
        <v>7803</v>
      </c>
      <c r="D88" s="4"/>
      <c r="E88" s="4"/>
      <c r="F88" s="4">
        <v>9000</v>
      </c>
      <c r="G88" s="4"/>
      <c r="H88" s="4"/>
      <c r="I88" s="4">
        <v>9180</v>
      </c>
      <c r="J88" s="4">
        <f t="shared" si="44"/>
        <v>9363.6</v>
      </c>
      <c r="K88" s="4">
        <f t="shared" ref="K88:R88" si="58">J88*1.02</f>
        <v>9550.8720000000012</v>
      </c>
      <c r="L88" s="4">
        <f t="shared" si="58"/>
        <v>9741.8894400000008</v>
      </c>
      <c r="M88" s="4">
        <f t="shared" si="58"/>
        <v>9936.7272288000004</v>
      </c>
      <c r="N88" s="4">
        <f t="shared" si="58"/>
        <v>10135.461773376001</v>
      </c>
      <c r="O88" s="4">
        <f t="shared" si="58"/>
        <v>10338.171008843521</v>
      </c>
      <c r="P88" s="4">
        <f t="shared" si="58"/>
        <v>10544.934429020392</v>
      </c>
      <c r="Q88" s="4">
        <f t="shared" si="58"/>
        <v>10755.8331176008</v>
      </c>
      <c r="R88" s="4">
        <f t="shared" si="58"/>
        <v>10970.949779952816</v>
      </c>
      <c r="S88" s="10">
        <v>0.02</v>
      </c>
    </row>
    <row r="89" spans="1:19" x14ac:dyDescent="0.25">
      <c r="A89" t="s">
        <v>73</v>
      </c>
      <c r="C89" s="4">
        <v>13005</v>
      </c>
      <c r="D89" s="4"/>
      <c r="E89" s="4"/>
      <c r="F89" s="4">
        <v>60000</v>
      </c>
      <c r="G89" s="4"/>
      <c r="H89" s="4"/>
      <c r="I89" s="4">
        <v>61200</v>
      </c>
      <c r="J89" s="4">
        <f t="shared" si="44"/>
        <v>62424</v>
      </c>
      <c r="K89" s="4">
        <f t="shared" ref="K89:R89" si="59">J89*1.02</f>
        <v>63672.480000000003</v>
      </c>
      <c r="L89" s="4">
        <f t="shared" si="59"/>
        <v>64945.929600000003</v>
      </c>
      <c r="M89" s="4">
        <f t="shared" si="59"/>
        <v>66244.848192000005</v>
      </c>
      <c r="N89" s="4">
        <f t="shared" si="59"/>
        <v>67569.745155840006</v>
      </c>
      <c r="O89" s="4">
        <f t="shared" si="59"/>
        <v>68921.140058956807</v>
      </c>
      <c r="P89" s="4">
        <f t="shared" si="59"/>
        <v>70299.562860135949</v>
      </c>
      <c r="Q89" s="4">
        <f t="shared" si="59"/>
        <v>71705.554117338674</v>
      </c>
      <c r="R89" s="4">
        <f t="shared" si="59"/>
        <v>73139.665199685449</v>
      </c>
      <c r="S89" s="10">
        <v>0.02</v>
      </c>
    </row>
    <row r="90" spans="1:19" x14ac:dyDescent="0.25">
      <c r="A90" t="s">
        <v>74</v>
      </c>
      <c r="C90" s="4">
        <v>10404</v>
      </c>
      <c r="D90" s="4"/>
      <c r="E90" s="4"/>
      <c r="F90" s="6" t="s">
        <v>110</v>
      </c>
      <c r="G90" s="6"/>
      <c r="H90" s="4"/>
      <c r="I90" s="6" t="s">
        <v>110</v>
      </c>
      <c r="J90" s="4"/>
      <c r="K90" s="4"/>
      <c r="L90" s="4"/>
      <c r="M90" s="4"/>
      <c r="N90" s="4"/>
      <c r="O90" s="4"/>
      <c r="P90" s="4"/>
      <c r="Q90" s="4"/>
      <c r="R90" s="4"/>
      <c r="S90" s="9"/>
    </row>
    <row r="91" spans="1:19" x14ac:dyDescent="0.25">
      <c r="A91" t="s">
        <v>75</v>
      </c>
      <c r="C91" s="4">
        <v>15606</v>
      </c>
      <c r="D91" s="4"/>
      <c r="E91" s="4"/>
      <c r="F91" s="4">
        <v>20000</v>
      </c>
      <c r="G91" s="4"/>
      <c r="H91" s="4"/>
      <c r="I91" s="4">
        <v>20400</v>
      </c>
      <c r="J91" s="4">
        <f t="shared" ref="J91:J101" si="60">I91*1.02</f>
        <v>20808</v>
      </c>
      <c r="K91" s="4">
        <f t="shared" ref="K91:R91" si="61">J91*1.02</f>
        <v>21224.16</v>
      </c>
      <c r="L91" s="4">
        <f t="shared" si="61"/>
        <v>21648.643199999999</v>
      </c>
      <c r="M91" s="4">
        <f t="shared" si="61"/>
        <v>22081.616063999998</v>
      </c>
      <c r="N91" s="4">
        <f t="shared" si="61"/>
        <v>22523.24838528</v>
      </c>
      <c r="O91" s="4">
        <f t="shared" si="61"/>
        <v>22973.7133529856</v>
      </c>
      <c r="P91" s="4">
        <f t="shared" si="61"/>
        <v>23433.187620045312</v>
      </c>
      <c r="Q91" s="4">
        <f t="shared" si="61"/>
        <v>23901.851372446217</v>
      </c>
      <c r="R91" s="4">
        <f t="shared" si="61"/>
        <v>24379.888399895142</v>
      </c>
      <c r="S91" s="10">
        <v>0.02</v>
      </c>
    </row>
    <row r="92" spans="1:19" x14ac:dyDescent="0.25">
      <c r="A92" t="s">
        <v>76</v>
      </c>
      <c r="C92" s="4">
        <v>41616</v>
      </c>
      <c r="D92" s="4"/>
      <c r="E92" s="4"/>
      <c r="F92" s="4">
        <v>40000</v>
      </c>
      <c r="G92" s="4"/>
      <c r="H92" s="4"/>
      <c r="I92" s="4">
        <v>40800</v>
      </c>
      <c r="J92" s="4">
        <f t="shared" si="60"/>
        <v>41616</v>
      </c>
      <c r="K92" s="4">
        <f t="shared" ref="K92:R92" si="62">J92*1.02</f>
        <v>42448.32</v>
      </c>
      <c r="L92" s="4">
        <f t="shared" si="62"/>
        <v>43297.286399999997</v>
      </c>
      <c r="M92" s="4">
        <f t="shared" si="62"/>
        <v>44163.232127999996</v>
      </c>
      <c r="N92" s="4">
        <f t="shared" si="62"/>
        <v>45046.496770559999</v>
      </c>
      <c r="O92" s="4">
        <f t="shared" si="62"/>
        <v>45947.4267059712</v>
      </c>
      <c r="P92" s="4">
        <f t="shared" si="62"/>
        <v>46866.375240090623</v>
      </c>
      <c r="Q92" s="4">
        <f t="shared" si="62"/>
        <v>47803.702744892435</v>
      </c>
      <c r="R92" s="4">
        <f t="shared" si="62"/>
        <v>48759.776799790285</v>
      </c>
      <c r="S92" s="10">
        <v>0.02</v>
      </c>
    </row>
    <row r="93" spans="1:19" x14ac:dyDescent="0.25">
      <c r="A93" t="s">
        <v>77</v>
      </c>
      <c r="C93" s="4">
        <v>26010</v>
      </c>
      <c r="D93" s="4"/>
      <c r="E93" s="4"/>
      <c r="F93" s="4">
        <v>10000</v>
      </c>
      <c r="G93" s="4"/>
      <c r="H93" s="4"/>
      <c r="I93" s="4">
        <v>10200</v>
      </c>
      <c r="J93" s="4">
        <f t="shared" si="60"/>
        <v>10404</v>
      </c>
      <c r="K93" s="4">
        <f t="shared" ref="K93:R93" si="63">J93*1.02</f>
        <v>10612.08</v>
      </c>
      <c r="L93" s="4">
        <f t="shared" si="63"/>
        <v>10824.321599999999</v>
      </c>
      <c r="M93" s="4">
        <f t="shared" si="63"/>
        <v>11040.808031999999</v>
      </c>
      <c r="N93" s="4">
        <f t="shared" si="63"/>
        <v>11261.62419264</v>
      </c>
      <c r="O93" s="4">
        <f t="shared" si="63"/>
        <v>11486.8566764928</v>
      </c>
      <c r="P93" s="4">
        <f t="shared" si="63"/>
        <v>11716.593810022656</v>
      </c>
      <c r="Q93" s="4">
        <f t="shared" si="63"/>
        <v>11950.925686223109</v>
      </c>
      <c r="R93" s="4">
        <f t="shared" si="63"/>
        <v>12189.944199947571</v>
      </c>
      <c r="S93" s="10">
        <v>0.02</v>
      </c>
    </row>
    <row r="94" spans="1:19" x14ac:dyDescent="0.25">
      <c r="A94" t="s">
        <v>78</v>
      </c>
      <c r="C94" s="4">
        <v>9364</v>
      </c>
      <c r="D94" s="4"/>
      <c r="E94" s="4"/>
      <c r="F94" s="4">
        <v>9000</v>
      </c>
      <c r="G94" s="4"/>
      <c r="H94" s="4"/>
      <c r="I94" s="4">
        <v>9000</v>
      </c>
      <c r="J94" s="4">
        <f t="shared" si="60"/>
        <v>9180</v>
      </c>
      <c r="K94" s="4">
        <f t="shared" ref="K94:R94" si="64">J94*1.02</f>
        <v>9363.6</v>
      </c>
      <c r="L94" s="4">
        <f t="shared" si="64"/>
        <v>9550.8720000000012</v>
      </c>
      <c r="M94" s="4">
        <f t="shared" si="64"/>
        <v>9741.8894400000008</v>
      </c>
      <c r="N94" s="4">
        <f t="shared" si="64"/>
        <v>9936.7272288000004</v>
      </c>
      <c r="O94" s="4">
        <f t="shared" si="64"/>
        <v>10135.461773376001</v>
      </c>
      <c r="P94" s="4">
        <f t="shared" si="64"/>
        <v>10338.171008843521</v>
      </c>
      <c r="Q94" s="4">
        <f t="shared" si="64"/>
        <v>10544.934429020392</v>
      </c>
      <c r="R94" s="4">
        <f t="shared" si="64"/>
        <v>10755.8331176008</v>
      </c>
      <c r="S94" s="10">
        <v>0.02</v>
      </c>
    </row>
    <row r="95" spans="1:19" x14ac:dyDescent="0.25">
      <c r="A95" t="s">
        <v>79</v>
      </c>
      <c r="C95" s="4">
        <v>31212</v>
      </c>
      <c r="D95" s="4"/>
      <c r="E95" s="4"/>
      <c r="F95" s="4">
        <v>30000</v>
      </c>
      <c r="G95" s="4"/>
      <c r="H95" s="4"/>
      <c r="I95" s="4">
        <v>30600</v>
      </c>
      <c r="J95" s="4">
        <f t="shared" si="60"/>
        <v>31212</v>
      </c>
      <c r="K95" s="4">
        <f t="shared" ref="K95:R95" si="65">J95*1.02</f>
        <v>31836.240000000002</v>
      </c>
      <c r="L95" s="4">
        <f t="shared" si="65"/>
        <v>32472.964800000002</v>
      </c>
      <c r="M95" s="4">
        <f t="shared" si="65"/>
        <v>33122.424096000002</v>
      </c>
      <c r="N95" s="4">
        <f t="shared" si="65"/>
        <v>33784.872577920003</v>
      </c>
      <c r="O95" s="4">
        <f t="shared" si="65"/>
        <v>34460.570029478404</v>
      </c>
      <c r="P95" s="4">
        <f t="shared" si="65"/>
        <v>35149.781430067975</v>
      </c>
      <c r="Q95" s="4">
        <f t="shared" si="65"/>
        <v>35852.777058669337</v>
      </c>
      <c r="R95" s="4">
        <f t="shared" si="65"/>
        <v>36569.832599842724</v>
      </c>
      <c r="S95" s="10">
        <v>0.02</v>
      </c>
    </row>
    <row r="96" spans="1:19" x14ac:dyDescent="0.25">
      <c r="A96" t="s">
        <v>80</v>
      </c>
      <c r="C96" s="4">
        <v>20808</v>
      </c>
      <c r="D96" s="4"/>
      <c r="E96" s="4"/>
      <c r="F96" s="4">
        <v>21000</v>
      </c>
      <c r="G96" s="4"/>
      <c r="H96" s="4"/>
      <c r="I96" s="4">
        <v>21420</v>
      </c>
      <c r="J96" s="4">
        <f t="shared" si="60"/>
        <v>21848.400000000001</v>
      </c>
      <c r="K96" s="4">
        <f t="shared" ref="K96:R96" si="66">J96*1.02</f>
        <v>22285.368000000002</v>
      </c>
      <c r="L96" s="4">
        <f t="shared" si="66"/>
        <v>22731.075360000003</v>
      </c>
      <c r="M96" s="4">
        <f t="shared" si="66"/>
        <v>23185.696867200004</v>
      </c>
      <c r="N96" s="4">
        <f t="shared" si="66"/>
        <v>23649.410804544004</v>
      </c>
      <c r="O96" s="4">
        <f t="shared" si="66"/>
        <v>24122.399020634886</v>
      </c>
      <c r="P96" s="4">
        <f t="shared" si="66"/>
        <v>24604.847001047583</v>
      </c>
      <c r="Q96" s="4">
        <f t="shared" si="66"/>
        <v>25096.943941068534</v>
      </c>
      <c r="R96" s="4">
        <f t="shared" si="66"/>
        <v>25598.882819889906</v>
      </c>
      <c r="S96" s="10">
        <v>0.02</v>
      </c>
    </row>
    <row r="97" spans="1:19" x14ac:dyDescent="0.25">
      <c r="A97" t="s">
        <v>81</v>
      </c>
      <c r="C97" s="4">
        <v>93636</v>
      </c>
      <c r="D97" s="4"/>
      <c r="E97" s="4"/>
      <c r="F97" s="4">
        <v>100000</v>
      </c>
      <c r="G97" s="4"/>
      <c r="H97" s="4"/>
      <c r="I97" s="4">
        <v>102000</v>
      </c>
      <c r="J97" s="4">
        <f t="shared" si="60"/>
        <v>104040</v>
      </c>
      <c r="K97" s="4">
        <f t="shared" ref="K97:R97" si="67">J97*1.02</f>
        <v>106120.8</v>
      </c>
      <c r="L97" s="4">
        <f t="shared" si="67"/>
        <v>108243.216</v>
      </c>
      <c r="M97" s="4">
        <f t="shared" si="67"/>
        <v>110408.08032000001</v>
      </c>
      <c r="N97" s="4">
        <f t="shared" si="67"/>
        <v>112616.24192640001</v>
      </c>
      <c r="O97" s="4">
        <f t="shared" si="67"/>
        <v>114868.56676492801</v>
      </c>
      <c r="P97" s="4">
        <f t="shared" si="67"/>
        <v>117165.93810022657</v>
      </c>
      <c r="Q97" s="4">
        <f t="shared" si="67"/>
        <v>119509.25686223111</v>
      </c>
      <c r="R97" s="4">
        <f t="shared" si="67"/>
        <v>121899.44199947573</v>
      </c>
      <c r="S97" s="10">
        <v>0.02</v>
      </c>
    </row>
    <row r="98" spans="1:19" x14ac:dyDescent="0.25">
      <c r="A98" t="s">
        <v>82</v>
      </c>
      <c r="C98" s="4">
        <v>28611</v>
      </c>
      <c r="D98" s="4"/>
      <c r="E98" s="4"/>
      <c r="F98" s="4">
        <v>15000</v>
      </c>
      <c r="G98" s="4"/>
      <c r="H98" s="4"/>
      <c r="I98" s="4">
        <v>15000</v>
      </c>
      <c r="J98" s="4">
        <f t="shared" si="60"/>
        <v>15300</v>
      </c>
      <c r="K98" s="4">
        <f t="shared" ref="K98:R98" si="68">J98*1.02</f>
        <v>15606</v>
      </c>
      <c r="L98" s="4">
        <f t="shared" si="68"/>
        <v>15918.12</v>
      </c>
      <c r="M98" s="4">
        <f t="shared" si="68"/>
        <v>16236.482400000001</v>
      </c>
      <c r="N98" s="4">
        <f t="shared" si="68"/>
        <v>16561.212048000001</v>
      </c>
      <c r="O98" s="4">
        <f t="shared" si="68"/>
        <v>16892.436288960002</v>
      </c>
      <c r="P98" s="4">
        <f t="shared" si="68"/>
        <v>17230.285014739202</v>
      </c>
      <c r="Q98" s="4">
        <f t="shared" si="68"/>
        <v>17574.890715033987</v>
      </c>
      <c r="R98" s="4">
        <f t="shared" si="68"/>
        <v>17926.388529334668</v>
      </c>
      <c r="S98" s="10">
        <v>0.02</v>
      </c>
    </row>
    <row r="99" spans="1:19" x14ac:dyDescent="0.25">
      <c r="A99" t="s">
        <v>83</v>
      </c>
      <c r="C99" s="4">
        <v>18208</v>
      </c>
      <c r="D99" s="4"/>
      <c r="E99" s="4"/>
      <c r="F99" s="4">
        <v>5000</v>
      </c>
      <c r="G99" s="4"/>
      <c r="H99" s="4"/>
      <c r="I99" s="4">
        <v>5100</v>
      </c>
      <c r="J99" s="4">
        <f t="shared" si="60"/>
        <v>5202</v>
      </c>
      <c r="K99" s="4">
        <f t="shared" ref="K99:R99" si="69">J99*1.02</f>
        <v>5306.04</v>
      </c>
      <c r="L99" s="4">
        <f t="shared" si="69"/>
        <v>5412.1607999999997</v>
      </c>
      <c r="M99" s="4">
        <f t="shared" si="69"/>
        <v>5520.4040159999995</v>
      </c>
      <c r="N99" s="4">
        <f t="shared" si="69"/>
        <v>5630.8120963199999</v>
      </c>
      <c r="O99" s="4">
        <f t="shared" si="69"/>
        <v>5743.4283382464</v>
      </c>
      <c r="P99" s="4">
        <f t="shared" si="69"/>
        <v>5858.2969050113279</v>
      </c>
      <c r="Q99" s="4">
        <f t="shared" si="69"/>
        <v>5975.4628431115543</v>
      </c>
      <c r="R99" s="4">
        <f t="shared" si="69"/>
        <v>6094.9720999737856</v>
      </c>
      <c r="S99" s="10">
        <v>0.02</v>
      </c>
    </row>
    <row r="100" spans="1:19" x14ac:dyDescent="0.25">
      <c r="A100" t="s">
        <v>129</v>
      </c>
      <c r="C100" s="4"/>
      <c r="D100" s="4"/>
      <c r="E100" s="4"/>
      <c r="F100" s="4"/>
      <c r="G100" s="4"/>
      <c r="H100" s="4"/>
      <c r="I100" s="4">
        <v>110000</v>
      </c>
      <c r="J100" s="4">
        <v>110000</v>
      </c>
      <c r="K100" s="4"/>
      <c r="L100" s="4"/>
      <c r="M100" s="4"/>
      <c r="N100" s="4"/>
      <c r="O100" s="4"/>
      <c r="P100" s="4"/>
      <c r="Q100" s="4"/>
      <c r="R100" s="4"/>
      <c r="S100" s="10"/>
    </row>
    <row r="101" spans="1:19" x14ac:dyDescent="0.25">
      <c r="A101" t="s">
        <v>130</v>
      </c>
      <c r="C101" s="4">
        <v>-140454</v>
      </c>
      <c r="D101" s="4"/>
      <c r="E101" s="4"/>
      <c r="F101" s="4">
        <v>-170000</v>
      </c>
      <c r="G101" s="4"/>
      <c r="H101" s="4"/>
      <c r="I101" s="4">
        <v>-170000</v>
      </c>
      <c r="J101" s="4">
        <f t="shared" si="60"/>
        <v>-173400</v>
      </c>
      <c r="K101" s="4">
        <f t="shared" ref="K101:R101" si="70">J101*1.02</f>
        <v>-176868</v>
      </c>
      <c r="L101" s="4">
        <f t="shared" si="70"/>
        <v>-180405.36000000002</v>
      </c>
      <c r="M101" s="4">
        <f t="shared" si="70"/>
        <v>-184013.46720000001</v>
      </c>
      <c r="N101" s="4">
        <f t="shared" si="70"/>
        <v>-187693.73654400001</v>
      </c>
      <c r="O101" s="4">
        <f t="shared" si="70"/>
        <v>-191447.61127488001</v>
      </c>
      <c r="P101" s="4">
        <f t="shared" si="70"/>
        <v>-195276.56350037761</v>
      </c>
      <c r="Q101" s="4">
        <f t="shared" si="70"/>
        <v>-199182.09477038516</v>
      </c>
      <c r="R101" s="4">
        <f t="shared" si="70"/>
        <v>-203165.73666579285</v>
      </c>
      <c r="S101" s="10">
        <v>0.02</v>
      </c>
    </row>
    <row r="102" spans="1:19" x14ac:dyDescent="0.25">
      <c r="A102" t="s">
        <v>135</v>
      </c>
      <c r="C102" s="4"/>
      <c r="D102" s="4"/>
      <c r="E102" s="4"/>
      <c r="F102" s="4"/>
      <c r="G102" s="4"/>
      <c r="H102" s="4"/>
      <c r="I102" s="4"/>
      <c r="J102" s="4">
        <v>210000</v>
      </c>
      <c r="K102" s="4">
        <f t="shared" ref="K102" si="71">J102*1.02</f>
        <v>214200</v>
      </c>
      <c r="L102" s="4">
        <f t="shared" ref="L102" si="72">K102*1.02</f>
        <v>218484</v>
      </c>
      <c r="M102" s="4">
        <f t="shared" ref="M102" si="73">L102*1.02</f>
        <v>222853.68</v>
      </c>
      <c r="N102" s="4">
        <f t="shared" ref="N102" si="74">M102*1.02</f>
        <v>227310.7536</v>
      </c>
      <c r="O102" s="4">
        <f t="shared" ref="O102" si="75">N102*1.02</f>
        <v>231856.96867199999</v>
      </c>
      <c r="P102" s="4">
        <f t="shared" ref="P102" si="76">O102*1.02</f>
        <v>236494.10804543999</v>
      </c>
      <c r="Q102" s="4">
        <f t="shared" ref="Q102" si="77">P102*1.02</f>
        <v>241223.9902063488</v>
      </c>
      <c r="R102" s="4">
        <f t="shared" ref="R102" si="78">Q102*1.02</f>
        <v>246048.47001047578</v>
      </c>
      <c r="S102" s="10">
        <v>0.02</v>
      </c>
    </row>
    <row r="103" spans="1:19" x14ac:dyDescent="0.25">
      <c r="C103" s="4"/>
      <c r="D103" s="4"/>
      <c r="E103" s="4"/>
      <c r="F103" s="4"/>
      <c r="G103" s="4"/>
      <c r="H103" s="4"/>
      <c r="I103" s="4"/>
    </row>
    <row r="104" spans="1:19" s="1" customFormat="1" x14ac:dyDescent="0.25">
      <c r="A104" s="1" t="s">
        <v>84</v>
      </c>
      <c r="C104" s="5">
        <f>SUM(C105:C111)</f>
        <v>271784</v>
      </c>
      <c r="D104" s="5">
        <v>217920</v>
      </c>
      <c r="E104" s="5"/>
      <c r="F104" s="5">
        <f>SUM(F105:F111)</f>
        <v>267000</v>
      </c>
      <c r="G104" s="5">
        <v>186300</v>
      </c>
      <c r="H104" s="5"/>
      <c r="I104" s="5">
        <f>SUM(I105:I111)</f>
        <v>179500</v>
      </c>
      <c r="J104" s="5">
        <f t="shared" ref="J104:R104" si="79">SUM(J105:J111)</f>
        <v>183090</v>
      </c>
      <c r="K104" s="5">
        <f t="shared" si="79"/>
        <v>186751.8</v>
      </c>
      <c r="L104" s="5">
        <f t="shared" si="79"/>
        <v>190486.83600000001</v>
      </c>
      <c r="M104" s="5">
        <f t="shared" si="79"/>
        <v>194296.57272</v>
      </c>
      <c r="N104" s="5">
        <f t="shared" si="79"/>
        <v>198182.5041744</v>
      </c>
      <c r="O104" s="5">
        <f t="shared" si="79"/>
        <v>202146.15425788803</v>
      </c>
      <c r="P104" s="5">
        <f t="shared" si="79"/>
        <v>206189.07734304579</v>
      </c>
      <c r="Q104" s="5">
        <f t="shared" si="79"/>
        <v>210312.8588899067</v>
      </c>
      <c r="R104" s="5">
        <f t="shared" si="79"/>
        <v>214519.11606770486</v>
      </c>
    </row>
    <row r="105" spans="1:19" x14ac:dyDescent="0.25">
      <c r="A105" t="s">
        <v>85</v>
      </c>
      <c r="C105" s="4">
        <v>3122</v>
      </c>
      <c r="D105" s="4"/>
      <c r="E105" s="4"/>
      <c r="F105" s="4">
        <v>2000</v>
      </c>
      <c r="G105" s="4"/>
      <c r="H105" s="4"/>
      <c r="I105" s="4">
        <v>3000</v>
      </c>
      <c r="J105" s="4">
        <f t="shared" ref="J105:J110" si="80">I105*1.02</f>
        <v>3060</v>
      </c>
      <c r="K105" s="4">
        <f t="shared" ref="K105:R105" si="81">J105*1.02</f>
        <v>3121.2000000000003</v>
      </c>
      <c r="L105" s="4">
        <f t="shared" si="81"/>
        <v>3183.6240000000003</v>
      </c>
      <c r="M105" s="4">
        <f t="shared" si="81"/>
        <v>3247.2964800000004</v>
      </c>
      <c r="N105" s="4">
        <f t="shared" si="81"/>
        <v>3312.2424096000004</v>
      </c>
      <c r="O105" s="4">
        <f t="shared" si="81"/>
        <v>3378.4872577920005</v>
      </c>
      <c r="P105" s="4">
        <f t="shared" si="81"/>
        <v>3446.0570029478404</v>
      </c>
      <c r="Q105" s="4">
        <f t="shared" si="81"/>
        <v>3514.9781430067974</v>
      </c>
      <c r="R105" s="4">
        <f t="shared" si="81"/>
        <v>3585.2777058669335</v>
      </c>
      <c r="S105" s="10">
        <v>0.02</v>
      </c>
    </row>
    <row r="106" spans="1:19" x14ac:dyDescent="0.25">
      <c r="A106" t="s">
        <v>86</v>
      </c>
      <c r="C106" s="4">
        <v>6242</v>
      </c>
      <c r="D106" s="4"/>
      <c r="E106" s="4"/>
      <c r="F106" s="4">
        <v>15000</v>
      </c>
      <c r="G106" s="4"/>
      <c r="H106" s="4"/>
      <c r="I106" s="4">
        <v>6000</v>
      </c>
      <c r="J106" s="4">
        <f t="shared" si="80"/>
        <v>6120</v>
      </c>
      <c r="K106" s="4">
        <f t="shared" ref="K106:R106" si="82">J106*1.02</f>
        <v>6242.4000000000005</v>
      </c>
      <c r="L106" s="4">
        <f t="shared" si="82"/>
        <v>6367.2480000000005</v>
      </c>
      <c r="M106" s="4">
        <f t="shared" si="82"/>
        <v>6494.5929600000009</v>
      </c>
      <c r="N106" s="4">
        <f t="shared" si="82"/>
        <v>6624.4848192000009</v>
      </c>
      <c r="O106" s="4">
        <f t="shared" si="82"/>
        <v>6756.974515584001</v>
      </c>
      <c r="P106" s="4">
        <f t="shared" si="82"/>
        <v>6892.1140058956807</v>
      </c>
      <c r="Q106" s="4">
        <f t="shared" si="82"/>
        <v>7029.9562860135948</v>
      </c>
      <c r="R106" s="4">
        <f t="shared" si="82"/>
        <v>7170.555411733867</v>
      </c>
      <c r="S106" s="10">
        <v>0.02</v>
      </c>
    </row>
    <row r="107" spans="1:19" x14ac:dyDescent="0.25">
      <c r="A107" t="s">
        <v>87</v>
      </c>
      <c r="C107" s="4">
        <v>10404</v>
      </c>
      <c r="D107" s="4"/>
      <c r="E107" s="4"/>
      <c r="F107" s="4"/>
      <c r="G107" s="4"/>
      <c r="H107" s="4"/>
      <c r="I107" s="4">
        <v>10500</v>
      </c>
      <c r="J107" s="4">
        <f t="shared" si="80"/>
        <v>10710</v>
      </c>
      <c r="K107" s="4">
        <f t="shared" ref="K107:R107" si="83">J107*1.02</f>
        <v>10924.2</v>
      </c>
      <c r="L107" s="4">
        <f t="shared" si="83"/>
        <v>11142.684000000001</v>
      </c>
      <c r="M107" s="4">
        <f t="shared" si="83"/>
        <v>11365.537680000001</v>
      </c>
      <c r="N107" s="4">
        <f t="shared" si="83"/>
        <v>11592.848433600002</v>
      </c>
      <c r="O107" s="4">
        <f t="shared" si="83"/>
        <v>11824.705402272002</v>
      </c>
      <c r="P107" s="4">
        <f t="shared" si="83"/>
        <v>12061.199510317443</v>
      </c>
      <c r="Q107" s="4">
        <f t="shared" si="83"/>
        <v>12302.423500523792</v>
      </c>
      <c r="R107" s="4">
        <f t="shared" si="83"/>
        <v>12548.471970534267</v>
      </c>
      <c r="S107" s="10">
        <v>0.02</v>
      </c>
    </row>
    <row r="108" spans="1:19" x14ac:dyDescent="0.25">
      <c r="A108" t="s">
        <v>88</v>
      </c>
      <c r="C108" s="4">
        <v>20400</v>
      </c>
      <c r="D108" s="4"/>
      <c r="E108" s="4"/>
      <c r="F108" s="4">
        <v>20000</v>
      </c>
      <c r="G108" s="4"/>
      <c r="H108" s="4"/>
      <c r="I108" s="4">
        <v>0</v>
      </c>
      <c r="J108" s="4">
        <f t="shared" si="80"/>
        <v>0</v>
      </c>
      <c r="K108" s="4">
        <f t="shared" ref="K108:R108" si="84">J108*1.02</f>
        <v>0</v>
      </c>
      <c r="L108" s="4">
        <f t="shared" si="84"/>
        <v>0</v>
      </c>
      <c r="M108" s="4">
        <f t="shared" si="84"/>
        <v>0</v>
      </c>
      <c r="N108" s="4">
        <f t="shared" si="84"/>
        <v>0</v>
      </c>
      <c r="O108" s="4">
        <f t="shared" si="84"/>
        <v>0</v>
      </c>
      <c r="P108" s="4">
        <f t="shared" si="84"/>
        <v>0</v>
      </c>
      <c r="Q108" s="4">
        <f t="shared" si="84"/>
        <v>0</v>
      </c>
      <c r="R108" s="4">
        <f t="shared" si="84"/>
        <v>0</v>
      </c>
      <c r="S108" s="10">
        <v>0.02</v>
      </c>
    </row>
    <row r="109" spans="1:19" x14ac:dyDescent="0.25">
      <c r="A109" t="s">
        <v>89</v>
      </c>
      <c r="C109" s="4">
        <v>190000</v>
      </c>
      <c r="D109" s="4"/>
      <c r="E109" s="4"/>
      <c r="F109" s="4">
        <v>195000</v>
      </c>
      <c r="G109" s="4"/>
      <c r="H109" s="4"/>
      <c r="I109" s="4">
        <v>120000</v>
      </c>
      <c r="J109" s="4">
        <f t="shared" si="80"/>
        <v>122400</v>
      </c>
      <c r="K109" s="4">
        <f t="shared" ref="K109:R109" si="85">J109*1.02</f>
        <v>124848</v>
      </c>
      <c r="L109" s="4">
        <f t="shared" si="85"/>
        <v>127344.96000000001</v>
      </c>
      <c r="M109" s="4">
        <f t="shared" si="85"/>
        <v>129891.85920000001</v>
      </c>
      <c r="N109" s="4">
        <f t="shared" si="85"/>
        <v>132489.69638400001</v>
      </c>
      <c r="O109" s="4">
        <f t="shared" si="85"/>
        <v>135139.49031168001</v>
      </c>
      <c r="P109" s="4">
        <f t="shared" si="85"/>
        <v>137842.28011791361</v>
      </c>
      <c r="Q109" s="4">
        <f t="shared" si="85"/>
        <v>140599.1257202719</v>
      </c>
      <c r="R109" s="4">
        <f t="shared" si="85"/>
        <v>143411.10823467735</v>
      </c>
      <c r="S109" s="10">
        <v>0.02</v>
      </c>
    </row>
    <row r="110" spans="1:19" x14ac:dyDescent="0.25">
      <c r="A110" t="s">
        <v>90</v>
      </c>
      <c r="C110" s="4">
        <v>41616</v>
      </c>
      <c r="D110" s="4"/>
      <c r="E110" s="4"/>
      <c r="F110" s="4">
        <v>35000</v>
      </c>
      <c r="G110" s="4"/>
      <c r="H110" s="4"/>
      <c r="I110" s="4">
        <v>40000</v>
      </c>
      <c r="J110" s="4">
        <f t="shared" si="80"/>
        <v>40800</v>
      </c>
      <c r="K110" s="4">
        <f t="shared" ref="K110:R110" si="86">J110*1.02</f>
        <v>41616</v>
      </c>
      <c r="L110" s="4">
        <f t="shared" si="86"/>
        <v>42448.32</v>
      </c>
      <c r="M110" s="4">
        <f t="shared" si="86"/>
        <v>43297.286399999997</v>
      </c>
      <c r="N110" s="4">
        <f t="shared" si="86"/>
        <v>44163.232127999996</v>
      </c>
      <c r="O110" s="4">
        <f t="shared" si="86"/>
        <v>45046.496770559999</v>
      </c>
      <c r="P110" s="4">
        <f t="shared" si="86"/>
        <v>45947.4267059712</v>
      </c>
      <c r="Q110" s="4">
        <f t="shared" si="86"/>
        <v>46866.375240090623</v>
      </c>
      <c r="R110" s="4">
        <f t="shared" si="86"/>
        <v>47803.702744892435</v>
      </c>
      <c r="S110" s="10">
        <v>0.02</v>
      </c>
    </row>
    <row r="111" spans="1:19" x14ac:dyDescent="0.25">
      <c r="A111" s="15" t="s">
        <v>131</v>
      </c>
      <c r="C111" s="4"/>
      <c r="D111" s="4"/>
      <c r="E111" s="4"/>
      <c r="F111" s="4"/>
      <c r="G111" s="4"/>
      <c r="H111" s="4"/>
      <c r="I111" s="4"/>
    </row>
    <row r="112" spans="1:19" x14ac:dyDescent="0.25">
      <c r="C112" s="4"/>
      <c r="D112" s="4"/>
      <c r="E112" s="4"/>
      <c r="F112" s="4"/>
      <c r="G112" s="4"/>
      <c r="H112" s="4"/>
      <c r="I112" s="4"/>
    </row>
    <row r="113" spans="1:19" s="1" customFormat="1" x14ac:dyDescent="0.25">
      <c r="A113" s="1" t="s">
        <v>91</v>
      </c>
      <c r="C113" s="5">
        <f>SUM(C114:C127)</f>
        <v>160191</v>
      </c>
      <c r="D113" s="5">
        <v>-54519</v>
      </c>
      <c r="E113" s="5"/>
      <c r="F113" s="5">
        <f>SUM(F114:F127)</f>
        <v>183000</v>
      </c>
      <c r="G113" s="5">
        <v>209094</v>
      </c>
      <c r="H113" s="5"/>
      <c r="I113" s="5">
        <f>SUM(I114:I127)</f>
        <v>181420</v>
      </c>
      <c r="J113" s="5">
        <f t="shared" ref="J113:R113" si="87">SUM(J114:J127)</f>
        <v>185048.40000000008</v>
      </c>
      <c r="K113" s="5">
        <f t="shared" si="87"/>
        <v>188749.36800000002</v>
      </c>
      <c r="L113" s="5">
        <f t="shared" si="87"/>
        <v>192524.35536000002</v>
      </c>
      <c r="M113" s="5">
        <f t="shared" si="87"/>
        <v>196374.84246719989</v>
      </c>
      <c r="N113" s="5">
        <f t="shared" si="87"/>
        <v>200302.33931654409</v>
      </c>
      <c r="O113" s="5">
        <f t="shared" si="87"/>
        <v>204308.38610287485</v>
      </c>
      <c r="P113" s="5">
        <f t="shared" si="87"/>
        <v>208394.55382493243</v>
      </c>
      <c r="Q113" s="5">
        <f t="shared" si="87"/>
        <v>212562.44490143104</v>
      </c>
      <c r="R113" s="5">
        <f t="shared" si="87"/>
        <v>216813.69379945958</v>
      </c>
    </row>
    <row r="114" spans="1:19" x14ac:dyDescent="0.25">
      <c r="A114" s="15" t="s">
        <v>132</v>
      </c>
      <c r="C114" s="4"/>
      <c r="D114" s="4"/>
      <c r="E114" s="4"/>
      <c r="F114" s="4"/>
      <c r="G114" s="4"/>
      <c r="H114" s="4"/>
      <c r="I114" s="4"/>
    </row>
    <row r="115" spans="1:19" x14ac:dyDescent="0.25">
      <c r="A115" t="s">
        <v>92</v>
      </c>
      <c r="C115" s="4">
        <v>26010</v>
      </c>
      <c r="D115" s="4"/>
      <c r="E115" s="4"/>
      <c r="F115" s="4">
        <v>25000</v>
      </c>
      <c r="G115" s="4"/>
      <c r="H115" s="4"/>
      <c r="I115" s="4">
        <v>25500</v>
      </c>
      <c r="J115" s="4">
        <f t="shared" ref="J115:J124" si="88">I115*1.02</f>
        <v>26010</v>
      </c>
      <c r="K115" s="4">
        <f t="shared" ref="K115:R115" si="89">J115*1.02</f>
        <v>26530.2</v>
      </c>
      <c r="L115" s="4">
        <f t="shared" si="89"/>
        <v>27060.804</v>
      </c>
      <c r="M115" s="4">
        <f t="shared" si="89"/>
        <v>27602.020080000002</v>
      </c>
      <c r="N115" s="4">
        <f t="shared" si="89"/>
        <v>28154.060481600001</v>
      </c>
      <c r="O115" s="4">
        <f t="shared" si="89"/>
        <v>28717.141691232002</v>
      </c>
      <c r="P115" s="4">
        <f t="shared" si="89"/>
        <v>29291.484525056643</v>
      </c>
      <c r="Q115" s="4">
        <f t="shared" si="89"/>
        <v>29877.314215557777</v>
      </c>
      <c r="R115" s="4">
        <f t="shared" si="89"/>
        <v>30474.860499868933</v>
      </c>
      <c r="S115" s="10">
        <v>0.02</v>
      </c>
    </row>
    <row r="116" spans="1:19" x14ac:dyDescent="0.25">
      <c r="A116" t="s">
        <v>93</v>
      </c>
      <c r="C116" s="4">
        <v>36414</v>
      </c>
      <c r="D116" s="4"/>
      <c r="E116" s="4"/>
      <c r="F116" s="4">
        <v>33000</v>
      </c>
      <c r="G116" s="4"/>
      <c r="H116" s="4"/>
      <c r="I116" s="4">
        <v>33660</v>
      </c>
      <c r="J116" s="4">
        <f t="shared" si="88"/>
        <v>34333.199999999997</v>
      </c>
      <c r="K116" s="4">
        <f t="shared" ref="K116:R116" si="90">J116*1.02</f>
        <v>35019.863999999994</v>
      </c>
      <c r="L116" s="4">
        <f t="shared" si="90"/>
        <v>35720.261279999992</v>
      </c>
      <c r="M116" s="4">
        <f t="shared" si="90"/>
        <v>36434.666505599991</v>
      </c>
      <c r="N116" s="4">
        <f t="shared" si="90"/>
        <v>37163.359835711992</v>
      </c>
      <c r="O116" s="4">
        <f t="shared" si="90"/>
        <v>37906.62703242623</v>
      </c>
      <c r="P116" s="4">
        <f t="shared" si="90"/>
        <v>38664.759573074756</v>
      </c>
      <c r="Q116" s="4">
        <f t="shared" si="90"/>
        <v>39438.054764536253</v>
      </c>
      <c r="R116" s="4">
        <f t="shared" si="90"/>
        <v>40226.81585982698</v>
      </c>
      <c r="S116" s="10">
        <v>0.02</v>
      </c>
    </row>
    <row r="117" spans="1:19" x14ac:dyDescent="0.25">
      <c r="A117" t="s">
        <v>94</v>
      </c>
      <c r="C117" s="4">
        <v>78030</v>
      </c>
      <c r="D117" s="4"/>
      <c r="E117" s="4"/>
      <c r="F117" s="4">
        <v>75000</v>
      </c>
      <c r="G117" s="4"/>
      <c r="H117" s="4"/>
      <c r="I117" s="4">
        <v>76500</v>
      </c>
      <c r="J117" s="4">
        <f t="shared" si="88"/>
        <v>78030</v>
      </c>
      <c r="K117" s="4">
        <f t="shared" ref="K117:R117" si="91">J117*1.02</f>
        <v>79590.600000000006</v>
      </c>
      <c r="L117" s="4">
        <f t="shared" si="91"/>
        <v>81182.412000000011</v>
      </c>
      <c r="M117" s="4">
        <f t="shared" si="91"/>
        <v>82806.060240000006</v>
      </c>
      <c r="N117" s="4">
        <f t="shared" si="91"/>
        <v>84462.181444800008</v>
      </c>
      <c r="O117" s="4">
        <f t="shared" si="91"/>
        <v>86151.425073696009</v>
      </c>
      <c r="P117" s="4">
        <f t="shared" si="91"/>
        <v>87874.45357516993</v>
      </c>
      <c r="Q117" s="4">
        <f t="shared" si="91"/>
        <v>89631.942646673328</v>
      </c>
      <c r="R117" s="4">
        <f t="shared" si="91"/>
        <v>91424.581499606793</v>
      </c>
      <c r="S117" s="10">
        <v>0.02</v>
      </c>
    </row>
    <row r="118" spans="1:19" x14ac:dyDescent="0.25">
      <c r="A118" t="s">
        <v>95</v>
      </c>
      <c r="C118" s="4">
        <v>52020</v>
      </c>
      <c r="D118" s="4"/>
      <c r="E118" s="4"/>
      <c r="F118" s="4">
        <v>50000</v>
      </c>
      <c r="G118" s="4"/>
      <c r="H118" s="4"/>
      <c r="I118" s="4">
        <v>51000</v>
      </c>
      <c r="J118" s="4">
        <f t="shared" si="88"/>
        <v>52020</v>
      </c>
      <c r="K118" s="4">
        <f t="shared" ref="K118:R118" si="92">J118*1.02</f>
        <v>53060.4</v>
      </c>
      <c r="L118" s="4">
        <f t="shared" si="92"/>
        <v>54121.608</v>
      </c>
      <c r="M118" s="4">
        <f t="shared" si="92"/>
        <v>55204.040160000004</v>
      </c>
      <c r="N118" s="4">
        <f t="shared" si="92"/>
        <v>56308.120963200003</v>
      </c>
      <c r="O118" s="4">
        <f t="shared" si="92"/>
        <v>57434.283382464004</v>
      </c>
      <c r="P118" s="4">
        <f t="shared" si="92"/>
        <v>58582.969050113286</v>
      </c>
      <c r="Q118" s="4">
        <f t="shared" si="92"/>
        <v>59754.628431115554</v>
      </c>
      <c r="R118" s="4">
        <f t="shared" si="92"/>
        <v>60949.720999737867</v>
      </c>
      <c r="S118" s="10">
        <v>0.02</v>
      </c>
    </row>
    <row r="119" spans="1:19" x14ac:dyDescent="0.25">
      <c r="A119" t="s">
        <v>96</v>
      </c>
      <c r="C119" s="4">
        <v>104040</v>
      </c>
      <c r="D119" s="4"/>
      <c r="E119" s="4"/>
      <c r="F119" s="4">
        <v>100000</v>
      </c>
      <c r="G119" s="4"/>
      <c r="H119" s="4"/>
      <c r="I119" s="4">
        <v>102000</v>
      </c>
      <c r="J119" s="4">
        <f t="shared" si="88"/>
        <v>104040</v>
      </c>
      <c r="K119" s="4">
        <f t="shared" ref="K119:R119" si="93">J119*1.02</f>
        <v>106120.8</v>
      </c>
      <c r="L119" s="4">
        <f t="shared" si="93"/>
        <v>108243.216</v>
      </c>
      <c r="M119" s="4">
        <f t="shared" si="93"/>
        <v>110408.08032000001</v>
      </c>
      <c r="N119" s="4">
        <f t="shared" si="93"/>
        <v>112616.24192640001</v>
      </c>
      <c r="O119" s="4">
        <f t="shared" si="93"/>
        <v>114868.56676492801</v>
      </c>
      <c r="P119" s="4">
        <f t="shared" si="93"/>
        <v>117165.93810022657</v>
      </c>
      <c r="Q119" s="4">
        <f t="shared" si="93"/>
        <v>119509.25686223111</v>
      </c>
      <c r="R119" s="4">
        <f t="shared" si="93"/>
        <v>121899.44199947573</v>
      </c>
      <c r="S119" s="10">
        <v>0.02</v>
      </c>
    </row>
    <row r="120" spans="1:19" x14ac:dyDescent="0.25">
      <c r="A120" t="s">
        <v>97</v>
      </c>
      <c r="C120" s="4">
        <v>28091</v>
      </c>
      <c r="D120" s="4"/>
      <c r="E120" s="4"/>
      <c r="F120" s="4">
        <v>26000</v>
      </c>
      <c r="G120" s="4"/>
      <c r="H120" s="4"/>
      <c r="I120" s="4">
        <v>26520</v>
      </c>
      <c r="J120" s="4">
        <f t="shared" si="88"/>
        <v>27050.400000000001</v>
      </c>
      <c r="K120" s="4">
        <f t="shared" ref="K120:R120" si="94">J120*1.02</f>
        <v>27591.408000000003</v>
      </c>
      <c r="L120" s="4">
        <f t="shared" si="94"/>
        <v>28143.236160000004</v>
      </c>
      <c r="M120" s="4">
        <f t="shared" si="94"/>
        <v>28706.100883200004</v>
      </c>
      <c r="N120" s="4">
        <f t="shared" si="94"/>
        <v>29280.222900864006</v>
      </c>
      <c r="O120" s="4">
        <f t="shared" si="94"/>
        <v>29865.827358881288</v>
      </c>
      <c r="P120" s="4">
        <f t="shared" si="94"/>
        <v>30463.143906058915</v>
      </c>
      <c r="Q120" s="4">
        <f t="shared" si="94"/>
        <v>31072.406784180093</v>
      </c>
      <c r="R120" s="4">
        <f t="shared" si="94"/>
        <v>31693.854919863697</v>
      </c>
      <c r="S120" s="10">
        <v>0.02</v>
      </c>
    </row>
    <row r="121" spans="1:19" x14ac:dyDescent="0.25">
      <c r="A121" t="s">
        <v>98</v>
      </c>
      <c r="C121" s="4">
        <v>31212</v>
      </c>
      <c r="D121" s="4"/>
      <c r="E121" s="4"/>
      <c r="F121" s="4">
        <v>40000</v>
      </c>
      <c r="G121" s="4"/>
      <c r="H121" s="4"/>
      <c r="I121" s="4">
        <v>40800</v>
      </c>
      <c r="J121" s="4">
        <f t="shared" si="88"/>
        <v>41616</v>
      </c>
      <c r="K121" s="4">
        <f t="shared" ref="K121:R121" si="95">J121*1.02</f>
        <v>42448.32</v>
      </c>
      <c r="L121" s="4">
        <f t="shared" si="95"/>
        <v>43297.286399999997</v>
      </c>
      <c r="M121" s="4">
        <f t="shared" si="95"/>
        <v>44163.232127999996</v>
      </c>
      <c r="N121" s="4">
        <f t="shared" si="95"/>
        <v>45046.496770559999</v>
      </c>
      <c r="O121" s="4">
        <f t="shared" si="95"/>
        <v>45947.4267059712</v>
      </c>
      <c r="P121" s="4">
        <f t="shared" si="95"/>
        <v>46866.375240090623</v>
      </c>
      <c r="Q121" s="4">
        <f t="shared" si="95"/>
        <v>47803.702744892435</v>
      </c>
      <c r="R121" s="4">
        <f t="shared" si="95"/>
        <v>48759.776799790285</v>
      </c>
      <c r="S121" s="10">
        <v>0.02</v>
      </c>
    </row>
    <row r="122" spans="1:19" x14ac:dyDescent="0.25">
      <c r="A122" t="s">
        <v>99</v>
      </c>
      <c r="C122" s="4">
        <v>46818</v>
      </c>
      <c r="D122" s="4"/>
      <c r="E122" s="4"/>
      <c r="F122" s="4">
        <v>45000</v>
      </c>
      <c r="G122" s="4"/>
      <c r="H122" s="4"/>
      <c r="I122" s="4">
        <v>45900</v>
      </c>
      <c r="J122" s="4">
        <f t="shared" si="88"/>
        <v>46818</v>
      </c>
      <c r="K122" s="4">
        <f t="shared" ref="K122:R122" si="96">J122*1.02</f>
        <v>47754.36</v>
      </c>
      <c r="L122" s="4">
        <f t="shared" si="96"/>
        <v>48709.447200000002</v>
      </c>
      <c r="M122" s="4">
        <f t="shared" si="96"/>
        <v>49683.636144000004</v>
      </c>
      <c r="N122" s="4">
        <f t="shared" si="96"/>
        <v>50677.308866880005</v>
      </c>
      <c r="O122" s="4">
        <f t="shared" si="96"/>
        <v>51690.855044217606</v>
      </c>
      <c r="P122" s="4">
        <f t="shared" si="96"/>
        <v>52724.672145101962</v>
      </c>
      <c r="Q122" s="4">
        <f t="shared" si="96"/>
        <v>53779.165588004005</v>
      </c>
      <c r="R122" s="4">
        <f t="shared" si="96"/>
        <v>54854.748899764083</v>
      </c>
      <c r="S122" s="10">
        <v>0.02</v>
      </c>
    </row>
    <row r="123" spans="1:19" x14ac:dyDescent="0.25">
      <c r="A123" t="s">
        <v>100</v>
      </c>
      <c r="C123" s="4">
        <v>97104</v>
      </c>
      <c r="D123" s="4"/>
      <c r="E123" s="4"/>
      <c r="F123" s="4">
        <v>100000</v>
      </c>
      <c r="G123" s="4"/>
      <c r="H123" s="4"/>
      <c r="I123" s="4">
        <v>100000</v>
      </c>
      <c r="J123" s="4">
        <f t="shared" si="88"/>
        <v>102000</v>
      </c>
      <c r="K123" s="4">
        <f t="shared" ref="K123:R123" si="97">J123*1.02</f>
        <v>104040</v>
      </c>
      <c r="L123" s="4">
        <f t="shared" si="97"/>
        <v>106120.8</v>
      </c>
      <c r="M123" s="4">
        <f t="shared" si="97"/>
        <v>108243.216</v>
      </c>
      <c r="N123" s="4">
        <f t="shared" si="97"/>
        <v>110408.08032000001</v>
      </c>
      <c r="O123" s="4">
        <f t="shared" si="97"/>
        <v>112616.24192640001</v>
      </c>
      <c r="P123" s="4">
        <f t="shared" si="97"/>
        <v>114868.56676492801</v>
      </c>
      <c r="Q123" s="4">
        <f t="shared" si="97"/>
        <v>117165.93810022657</v>
      </c>
      <c r="R123" s="4">
        <f t="shared" si="97"/>
        <v>119509.25686223111</v>
      </c>
      <c r="S123" s="10">
        <v>0.02</v>
      </c>
    </row>
    <row r="124" spans="1:19" x14ac:dyDescent="0.25">
      <c r="A124" t="s">
        <v>101</v>
      </c>
      <c r="C124" s="4">
        <v>74460</v>
      </c>
      <c r="D124" s="4"/>
      <c r="E124" s="4"/>
      <c r="F124" s="4">
        <v>62000</v>
      </c>
      <c r="G124" s="4"/>
      <c r="H124" s="4"/>
      <c r="I124" s="4">
        <v>60000</v>
      </c>
      <c r="J124" s="4">
        <f t="shared" si="88"/>
        <v>61200</v>
      </c>
      <c r="K124" s="4">
        <f t="shared" ref="K124:R124" si="98">J124*1.02</f>
        <v>62424</v>
      </c>
      <c r="L124" s="4">
        <f t="shared" si="98"/>
        <v>63672.480000000003</v>
      </c>
      <c r="M124" s="4">
        <f t="shared" si="98"/>
        <v>64945.929600000003</v>
      </c>
      <c r="N124" s="4">
        <f t="shared" si="98"/>
        <v>66244.848192000005</v>
      </c>
      <c r="O124" s="4">
        <f t="shared" si="98"/>
        <v>67569.745155840006</v>
      </c>
      <c r="P124" s="4">
        <f t="shared" si="98"/>
        <v>68921.140058956807</v>
      </c>
      <c r="Q124" s="4">
        <f t="shared" si="98"/>
        <v>70299.562860135949</v>
      </c>
      <c r="R124" s="4">
        <f t="shared" si="98"/>
        <v>71705.554117338674</v>
      </c>
      <c r="S124" s="10">
        <v>0.02</v>
      </c>
    </row>
    <row r="125" spans="1:19" x14ac:dyDescent="0.25">
      <c r="A125" s="15" t="s">
        <v>133</v>
      </c>
      <c r="C125" s="4">
        <v>-25490</v>
      </c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9"/>
    </row>
    <row r="126" spans="1:19" x14ac:dyDescent="0.25">
      <c r="A126" t="s">
        <v>102</v>
      </c>
      <c r="C126" s="4">
        <v>-306918</v>
      </c>
      <c r="D126" s="4"/>
      <c r="E126" s="4"/>
      <c r="F126" s="4">
        <v>-306000</v>
      </c>
      <c r="G126" s="4"/>
      <c r="H126" s="4"/>
      <c r="I126" s="4">
        <v>-312120</v>
      </c>
      <c r="J126" s="4">
        <f>I126*1.02</f>
        <v>-318362.40000000002</v>
      </c>
      <c r="K126" s="4">
        <f t="shared" ref="K126:R126" si="99">J126*1.02</f>
        <v>-324729.64800000004</v>
      </c>
      <c r="L126" s="4">
        <f t="shared" si="99"/>
        <v>-331224.24096000002</v>
      </c>
      <c r="M126" s="4">
        <f t="shared" si="99"/>
        <v>-337848.72577920003</v>
      </c>
      <c r="N126" s="4">
        <f t="shared" si="99"/>
        <v>-344605.70029478404</v>
      </c>
      <c r="O126" s="4">
        <f t="shared" si="99"/>
        <v>-351497.81430067972</v>
      </c>
      <c r="P126" s="4">
        <f t="shared" si="99"/>
        <v>-358527.77058669331</v>
      </c>
      <c r="Q126" s="4">
        <f t="shared" si="99"/>
        <v>-365698.32599842717</v>
      </c>
      <c r="R126" s="4">
        <f t="shared" si="99"/>
        <v>-373012.2925183957</v>
      </c>
      <c r="S126" s="10">
        <v>0.02</v>
      </c>
    </row>
    <row r="127" spans="1:19" x14ac:dyDescent="0.25">
      <c r="A127" t="s">
        <v>103</v>
      </c>
      <c r="C127" s="4">
        <v>-81600</v>
      </c>
      <c r="D127" s="4"/>
      <c r="E127" s="4"/>
      <c r="F127" s="4">
        <v>-67000</v>
      </c>
      <c r="G127" s="4"/>
      <c r="H127" s="4"/>
      <c r="I127" s="4">
        <v>-68340</v>
      </c>
      <c r="J127" s="4">
        <f>I127*1.02</f>
        <v>-69706.8</v>
      </c>
      <c r="K127" s="4">
        <f t="shared" ref="K127:R127" si="100">J127*1.02</f>
        <v>-71100.936000000002</v>
      </c>
      <c r="L127" s="4">
        <f t="shared" si="100"/>
        <v>-72522.954720000009</v>
      </c>
      <c r="M127" s="4">
        <f t="shared" si="100"/>
        <v>-73973.413814400017</v>
      </c>
      <c r="N127" s="4">
        <f t="shared" si="100"/>
        <v>-75452.882090688014</v>
      </c>
      <c r="O127" s="4">
        <f t="shared" si="100"/>
        <v>-76961.939732501778</v>
      </c>
      <c r="P127" s="4">
        <f t="shared" si="100"/>
        <v>-78501.178527151817</v>
      </c>
      <c r="Q127" s="4">
        <f t="shared" si="100"/>
        <v>-80071.202097694855</v>
      </c>
      <c r="R127" s="4">
        <f t="shared" si="100"/>
        <v>-81672.626139648753</v>
      </c>
      <c r="S127" s="10">
        <v>0.02</v>
      </c>
    </row>
    <row r="128" spans="1:19" x14ac:dyDescent="0.25"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9"/>
    </row>
    <row r="129" spans="1:19" s="1" customFormat="1" x14ac:dyDescent="0.25">
      <c r="A129" s="1" t="s">
        <v>118</v>
      </c>
      <c r="C129" s="5">
        <f>C19+C33+C74+C104+C113</f>
        <v>10093622</v>
      </c>
      <c r="D129" s="5">
        <f>D19+D33+D74+D104+D113</f>
        <v>11012644</v>
      </c>
      <c r="E129" s="5"/>
      <c r="F129" s="5">
        <f>F19+F33+F74+F104+F113</f>
        <v>10566355.134794753</v>
      </c>
      <c r="G129" s="5">
        <f>G19+G33+G74+G104+G113</f>
        <v>9595218</v>
      </c>
      <c r="H129" s="5"/>
      <c r="I129" s="5">
        <f>I19+I33+I74+I104+I113</f>
        <v>9406362.2520000003</v>
      </c>
      <c r="J129" s="5">
        <f t="shared" ref="J129:R129" si="101">J19+J33+J74+J104+J113</f>
        <v>9546817.9086000007</v>
      </c>
      <c r="K129" s="5">
        <f t="shared" si="101"/>
        <v>9745964.266772002</v>
      </c>
      <c r="L129" s="5">
        <f t="shared" si="101"/>
        <v>9698483.5521074422</v>
      </c>
      <c r="M129" s="5">
        <f t="shared" si="101"/>
        <v>9884653.2231495902</v>
      </c>
      <c r="N129" s="5">
        <f t="shared" si="101"/>
        <v>10074546.28761258</v>
      </c>
      <c r="O129" s="5">
        <f t="shared" si="101"/>
        <v>10268237.213364836</v>
      </c>
      <c r="P129" s="5">
        <f t="shared" si="101"/>
        <v>10465801.957632134</v>
      </c>
      <c r="Q129" s="5">
        <f t="shared" si="101"/>
        <v>10667317.996784775</v>
      </c>
      <c r="R129" s="5">
        <f t="shared" si="101"/>
        <v>10872864.35672047</v>
      </c>
      <c r="S129" s="14"/>
    </row>
    <row r="130" spans="1:19" x14ac:dyDescent="0.25">
      <c r="C130" s="4"/>
      <c r="D130" s="4"/>
      <c r="E130" s="4"/>
      <c r="F130" s="4"/>
      <c r="G130" s="4"/>
      <c r="H130" s="4"/>
      <c r="I130" s="4"/>
    </row>
    <row r="131" spans="1:19" x14ac:dyDescent="0.25">
      <c r="A131" s="1" t="s">
        <v>120</v>
      </c>
      <c r="C131" s="5">
        <f>C7-C129</f>
        <v>-87101</v>
      </c>
      <c r="D131" s="5">
        <f>D7-D129</f>
        <v>679109</v>
      </c>
      <c r="E131" s="5"/>
      <c r="F131" s="5">
        <f>F7-F129</f>
        <v>-249855.13479475304</v>
      </c>
      <c r="G131" s="5">
        <f>G7-G129</f>
        <v>830022</v>
      </c>
      <c r="H131" s="5"/>
      <c r="I131" s="5">
        <f>I7-I129</f>
        <v>796631.63800000027</v>
      </c>
      <c r="J131" s="5">
        <f t="shared" ref="J131:R131" si="102">J7-J129</f>
        <v>600592.27111500129</v>
      </c>
      <c r="K131" s="5">
        <f t="shared" si="102"/>
        <v>356171.95695456862</v>
      </c>
      <c r="L131" s="5">
        <f t="shared" si="102"/>
        <v>368518.6776123587</v>
      </c>
      <c r="M131" s="5">
        <f t="shared" si="102"/>
        <v>157216.29590619169</v>
      </c>
      <c r="N131" s="5">
        <f t="shared" si="102"/>
        <v>-47916.529296437278</v>
      </c>
      <c r="O131" s="5">
        <f t="shared" si="102"/>
        <v>-247032.86609230377</v>
      </c>
      <c r="P131" s="5">
        <f t="shared" si="102"/>
        <v>-440257.99904729798</v>
      </c>
      <c r="Q131" s="5">
        <f t="shared" si="102"/>
        <v>-627689.7711603865</v>
      </c>
      <c r="R131" s="5">
        <f t="shared" si="102"/>
        <v>-809398.78084548563</v>
      </c>
    </row>
    <row r="132" spans="1:19" x14ac:dyDescent="0.25">
      <c r="C132" s="4"/>
      <c r="D132" s="4"/>
      <c r="E132" s="4"/>
      <c r="F132" s="4"/>
      <c r="G132" s="4"/>
      <c r="H132" s="4"/>
      <c r="I132" s="4"/>
    </row>
    <row r="133" spans="1:19" s="1" customFormat="1" x14ac:dyDescent="0.25">
      <c r="A133" s="20" t="s">
        <v>124</v>
      </c>
      <c r="C133" s="5">
        <f>SUM(C134:C136)</f>
        <v>17000</v>
      </c>
      <c r="D133" s="5">
        <f>123560-2</f>
        <v>123558</v>
      </c>
      <c r="E133" s="5"/>
      <c r="F133" s="5">
        <f>SUM(F134:F136)</f>
        <v>6000</v>
      </c>
      <c r="G133" s="5">
        <f>101133-5049</f>
        <v>96084</v>
      </c>
      <c r="H133" s="5"/>
      <c r="I133" s="5">
        <v>90000</v>
      </c>
      <c r="J133" s="5">
        <v>90000</v>
      </c>
      <c r="K133" s="5">
        <f>45000</f>
        <v>45000</v>
      </c>
      <c r="L133" s="5">
        <f>45000</f>
        <v>45000</v>
      </c>
      <c r="M133" s="5">
        <f>45000</f>
        <v>45000</v>
      </c>
      <c r="N133" s="5">
        <f>45000</f>
        <v>45000</v>
      </c>
      <c r="O133" s="5">
        <f>45000</f>
        <v>45000</v>
      </c>
      <c r="P133" s="5">
        <f>45000</f>
        <v>45000</v>
      </c>
      <c r="Q133" s="5">
        <f>45000</f>
        <v>45000</v>
      </c>
      <c r="R133" s="5">
        <f>45000</f>
        <v>45000</v>
      </c>
    </row>
    <row r="134" spans="1:19" x14ac:dyDescent="0.25">
      <c r="A134" t="s">
        <v>104</v>
      </c>
      <c r="C134" s="4">
        <v>15000</v>
      </c>
      <c r="D134" s="4"/>
      <c r="E134" s="4"/>
      <c r="F134" s="4">
        <v>7000</v>
      </c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</row>
    <row r="135" spans="1:19" x14ac:dyDescent="0.25">
      <c r="A135" t="s">
        <v>105</v>
      </c>
      <c r="C135" s="4"/>
      <c r="D135" s="4"/>
      <c r="E135" s="4"/>
      <c r="F135" s="4">
        <v>-5000</v>
      </c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</row>
    <row r="136" spans="1:19" x14ac:dyDescent="0.25">
      <c r="A136" t="s">
        <v>106</v>
      </c>
      <c r="C136" s="4">
        <v>2000</v>
      </c>
      <c r="D136" s="4"/>
      <c r="E136" s="4"/>
      <c r="F136" s="4">
        <v>4000</v>
      </c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</row>
    <row r="137" spans="1:19" x14ac:dyDescent="0.25">
      <c r="A137" s="15" t="s">
        <v>117</v>
      </c>
      <c r="B137" s="15"/>
      <c r="C137" s="16"/>
      <c r="D137" s="16"/>
      <c r="E137" s="16"/>
      <c r="F137" s="16"/>
      <c r="G137" s="16"/>
      <c r="H137" s="16"/>
      <c r="I137" s="16"/>
      <c r="J137" s="17"/>
      <c r="K137" s="17">
        <v>200000</v>
      </c>
      <c r="L137" s="17">
        <v>200000</v>
      </c>
      <c r="M137" s="17">
        <v>200000</v>
      </c>
      <c r="N137" s="17">
        <v>200000</v>
      </c>
      <c r="O137" s="17">
        <v>200000</v>
      </c>
      <c r="P137" s="17">
        <v>200000</v>
      </c>
      <c r="Q137" s="17">
        <v>200000</v>
      </c>
      <c r="R137" s="17">
        <v>200000</v>
      </c>
    </row>
    <row r="138" spans="1:19" s="2" customFormat="1" ht="15.75" x14ac:dyDescent="0.25">
      <c r="A138" s="1" t="s">
        <v>121</v>
      </c>
      <c r="C138" s="5">
        <f>C7-C19-C33-C74-C104-C113+C133</f>
        <v>-70101</v>
      </c>
      <c r="D138" s="5">
        <f>D7-D19-D33-D74-D104-D113+D133</f>
        <v>802667</v>
      </c>
      <c r="E138" s="5"/>
      <c r="F138" s="5">
        <f>F7-F19-F33-F74-F104-F113+F133</f>
        <v>-243855.13479475304</v>
      </c>
      <c r="G138" s="5">
        <f>G7-G19-G33-G74-G104-G113+G133</f>
        <v>926106</v>
      </c>
      <c r="H138" s="5"/>
      <c r="I138" s="5">
        <f>I7-I19-I33-I74-I104-I113+I133</f>
        <v>886631.63799999934</v>
      </c>
      <c r="J138" s="5">
        <f>J7-J19-J33-J74-J104-J113+J133</f>
        <v>690592.27111500246</v>
      </c>
      <c r="K138" s="5">
        <f>K7-K19-K33-K74-K104-K113+K133-K137</f>
        <v>201171.95695457002</v>
      </c>
      <c r="L138" s="5">
        <f t="shared" ref="L138:R138" si="103">L7-L19-L33-L74-L104-L113+L133-L137</f>
        <v>213518.67761235905</v>
      </c>
      <c r="M138" s="5">
        <f t="shared" si="103"/>
        <v>2216.2959061918664</v>
      </c>
      <c r="N138" s="5">
        <f t="shared" si="103"/>
        <v>-202916.52929643876</v>
      </c>
      <c r="O138" s="5">
        <f t="shared" si="103"/>
        <v>-402032.8660923033</v>
      </c>
      <c r="P138" s="5">
        <f t="shared" si="103"/>
        <v>-595257.99904729542</v>
      </c>
      <c r="Q138" s="5">
        <f t="shared" si="103"/>
        <v>-782689.77116038627</v>
      </c>
      <c r="R138" s="5">
        <f t="shared" si="103"/>
        <v>-964398.78084548505</v>
      </c>
    </row>
    <row r="139" spans="1:19" x14ac:dyDescent="0.25">
      <c r="C139" s="4"/>
      <c r="D139" s="4"/>
      <c r="E139" s="4"/>
      <c r="F139" s="4"/>
      <c r="G139" s="4"/>
      <c r="H139" s="4"/>
      <c r="I139" s="4"/>
    </row>
    <row r="140" spans="1:19" x14ac:dyDescent="0.25">
      <c r="A140" s="15" t="s">
        <v>123</v>
      </c>
      <c r="D140" s="13">
        <v>147526</v>
      </c>
      <c r="G140" s="13">
        <v>148841</v>
      </c>
      <c r="I140" s="13">
        <v>150000</v>
      </c>
      <c r="J140" s="13">
        <v>150000</v>
      </c>
      <c r="K140" s="13">
        <v>150000</v>
      </c>
      <c r="L140" s="13">
        <v>150000</v>
      </c>
      <c r="M140" s="13">
        <v>150000</v>
      </c>
      <c r="N140" s="13">
        <v>150000</v>
      </c>
      <c r="O140" s="13">
        <v>150000</v>
      </c>
      <c r="P140" s="13">
        <v>150000</v>
      </c>
      <c r="Q140" s="13">
        <v>150000</v>
      </c>
      <c r="R140" s="13">
        <v>150000</v>
      </c>
    </row>
    <row r="141" spans="1:19" x14ac:dyDescent="0.25">
      <c r="A141" t="s">
        <v>112</v>
      </c>
      <c r="D141" s="13">
        <v>22328</v>
      </c>
      <c r="G141" s="13">
        <v>6317</v>
      </c>
      <c r="I141" s="13">
        <v>10000</v>
      </c>
      <c r="J141" s="13">
        <v>10000</v>
      </c>
      <c r="K141" s="13">
        <v>10000</v>
      </c>
      <c r="L141" s="13">
        <v>10000</v>
      </c>
      <c r="M141" s="13">
        <v>10000</v>
      </c>
      <c r="N141" s="13">
        <v>10000</v>
      </c>
      <c r="O141" s="13">
        <v>10000</v>
      </c>
      <c r="P141" s="13">
        <v>10000</v>
      </c>
      <c r="Q141" s="13">
        <v>10000</v>
      </c>
      <c r="R141" s="13">
        <v>10000</v>
      </c>
    </row>
    <row r="143" spans="1:19" x14ac:dyDescent="0.25">
      <c r="A143" s="1" t="s">
        <v>119</v>
      </c>
      <c r="D143" s="5">
        <f>D138-D140-D141</f>
        <v>632813</v>
      </c>
      <c r="G143" s="5">
        <f>G138-G140-G141</f>
        <v>770948</v>
      </c>
      <c r="I143" s="5">
        <f>I138-I140-I141</f>
        <v>726631.63799999934</v>
      </c>
      <c r="J143" s="5">
        <f>J138-J140-J141</f>
        <v>530592.27111500246</v>
      </c>
      <c r="K143" s="5">
        <f>K138-K140-K141</f>
        <v>41171.956954570021</v>
      </c>
      <c r="L143" s="5">
        <f t="shared" ref="L143:R143" si="104">L138-L140-L141</f>
        <v>53518.677612359053</v>
      </c>
      <c r="M143" s="5">
        <f t="shared" si="104"/>
        <v>-157783.70409380813</v>
      </c>
      <c r="N143" s="5">
        <f t="shared" si="104"/>
        <v>-362916.52929643879</v>
      </c>
      <c r="O143" s="5">
        <f t="shared" si="104"/>
        <v>-562032.8660923033</v>
      </c>
      <c r="P143" s="5">
        <f t="shared" si="104"/>
        <v>-755257.99904729542</v>
      </c>
      <c r="Q143" s="5">
        <f t="shared" si="104"/>
        <v>-942689.77116038627</v>
      </c>
      <c r="R143" s="5">
        <f t="shared" si="104"/>
        <v>-1124398.7808454852</v>
      </c>
    </row>
    <row r="145" spans="1:18" x14ac:dyDescent="0.25">
      <c r="A145" s="1" t="s">
        <v>113</v>
      </c>
      <c r="D145" s="5">
        <v>14030260</v>
      </c>
      <c r="G145" s="5">
        <f>D145+G143</f>
        <v>14801208</v>
      </c>
      <c r="I145" s="5">
        <f>G145+I143</f>
        <v>15527839.638</v>
      </c>
      <c r="J145" s="5">
        <f>I145+J143</f>
        <v>16058431.909115003</v>
      </c>
      <c r="K145" s="5">
        <f>J145+K143</f>
        <v>16099603.866069574</v>
      </c>
      <c r="L145" s="5">
        <f t="shared" ref="L145:R145" si="105">K145+L143</f>
        <v>16153122.543681933</v>
      </c>
      <c r="M145" s="5">
        <f t="shared" si="105"/>
        <v>15995338.839588124</v>
      </c>
      <c r="N145" s="5">
        <f t="shared" si="105"/>
        <v>15632422.310291685</v>
      </c>
      <c r="O145" s="5">
        <f t="shared" si="105"/>
        <v>15070389.444199381</v>
      </c>
      <c r="P145" s="5">
        <f t="shared" si="105"/>
        <v>14315131.445152085</v>
      </c>
      <c r="Q145" s="5">
        <f t="shared" si="105"/>
        <v>13372441.673991699</v>
      </c>
      <c r="R145" s="5">
        <f t="shared" si="105"/>
        <v>12248042.893146213</v>
      </c>
    </row>
    <row r="147" spans="1:18" x14ac:dyDescent="0.25">
      <c r="A147" s="12">
        <v>44927</v>
      </c>
      <c r="C147" t="s">
        <v>114</v>
      </c>
      <c r="G147" s="5"/>
      <c r="J147" s="5">
        <v>-3000000</v>
      </c>
      <c r="K147" s="5">
        <v>-3000000</v>
      </c>
      <c r="L147" s="5">
        <v>-3000000</v>
      </c>
      <c r="M147" s="5">
        <v>-3000000</v>
      </c>
      <c r="N147" s="5">
        <v>-3000000</v>
      </c>
      <c r="O147" s="5">
        <v>-3000000</v>
      </c>
      <c r="P147" s="5">
        <v>-3000000</v>
      </c>
      <c r="Q147" s="5">
        <v>-3000000</v>
      </c>
      <c r="R147" s="5">
        <v>-3000000</v>
      </c>
    </row>
    <row r="148" spans="1:18" x14ac:dyDescent="0.25">
      <c r="A148" t="s">
        <v>126</v>
      </c>
      <c r="G148" s="5"/>
      <c r="J148" s="5">
        <f>J145+J147</f>
        <v>13058431.909115003</v>
      </c>
      <c r="K148" s="5">
        <f t="shared" ref="K148:R148" si="106">K145+K147</f>
        <v>13099603.866069574</v>
      </c>
      <c r="L148" s="5">
        <f t="shared" si="106"/>
        <v>13153122.543681933</v>
      </c>
      <c r="M148" s="5">
        <f t="shared" si="106"/>
        <v>12995338.839588124</v>
      </c>
      <c r="N148" s="5">
        <f t="shared" si="106"/>
        <v>12632422.310291685</v>
      </c>
      <c r="O148" s="5">
        <f t="shared" si="106"/>
        <v>12070389.444199381</v>
      </c>
      <c r="P148" s="5">
        <f t="shared" si="106"/>
        <v>11315131.445152085</v>
      </c>
      <c r="Q148" s="5">
        <f t="shared" si="106"/>
        <v>10372441.673991699</v>
      </c>
      <c r="R148" s="5">
        <f t="shared" si="106"/>
        <v>9248042.8931462131</v>
      </c>
    </row>
    <row r="149" spans="1:18" x14ac:dyDescent="0.25">
      <c r="G149" s="5"/>
    </row>
  </sheetData>
  <mergeCells count="14">
    <mergeCell ref="R70:R72"/>
    <mergeCell ref="I44:I45"/>
    <mergeCell ref="I52:I53"/>
    <mergeCell ref="I70:I72"/>
    <mergeCell ref="J70:J72"/>
    <mergeCell ref="K70:K72"/>
    <mergeCell ref="L70:L72"/>
    <mergeCell ref="M70:M72"/>
    <mergeCell ref="N70:N72"/>
    <mergeCell ref="F52:F53"/>
    <mergeCell ref="F62:F63"/>
    <mergeCell ref="O70:O72"/>
    <mergeCell ref="P70:P72"/>
    <mergeCell ref="Q70:Q72"/>
  </mergeCells>
  <pageMargins left="0.7" right="0.7" top="0.75" bottom="0.75" header="0.3" footer="0.3"/>
  <pageSetup paperSize="9" orientation="portrait" r:id="rId1"/>
  <ignoredErrors>
    <ignoredError sqref="K20" formula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Nikolaj Månsson</dc:creator>
  <cp:lastModifiedBy>Ton Rouw</cp:lastModifiedBy>
  <dcterms:created xsi:type="dcterms:W3CDTF">2021-03-09T14:26:20Z</dcterms:created>
  <dcterms:modified xsi:type="dcterms:W3CDTF">2021-09-23T08:12:11Z</dcterms:modified>
</cp:coreProperties>
</file>